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ton Abbas PC\Accounts\accounts 2020-2021\"/>
    </mc:Choice>
  </mc:AlternateContent>
  <xr:revisionPtr revIDLastSave="0" documentId="8_{69BE252A-F8DB-4DE9-B51D-74EC3D9D36B5}" xr6:coauthVersionLast="46" xr6:coauthVersionMax="46" xr10:uidLastSave="{00000000-0000-0000-0000-000000000000}"/>
  <bookViews>
    <workbookView xWindow="-120" yWindow="-120" windowWidth="20730" windowHeight="11160" xr2:uid="{26F464F4-E2C1-4F2D-9F37-44A927C5239B}"/>
  </bookViews>
  <sheets>
    <sheet name="Sheet1" sheetId="1" r:id="rId1"/>
  </sheets>
  <externalReferences>
    <externalReference r:id="rId2"/>
  </externalReferences>
  <definedNames>
    <definedName name="ddMonths">'[1]Categories List'!$F$3:$F$15</definedName>
    <definedName name="EndOfPeriod">[1]Parameters!$I$5</definedName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0" i="1" l="1"/>
  <c r="D99" i="1"/>
  <c r="D98" i="1"/>
  <c r="D97" i="1"/>
  <c r="D96" i="1"/>
  <c r="D100" i="1" s="1"/>
  <c r="C93" i="1"/>
  <c r="G92" i="1"/>
  <c r="E92" i="1"/>
  <c r="F92" i="1" s="1"/>
  <c r="D92" i="1"/>
  <c r="G91" i="1"/>
  <c r="E91" i="1"/>
  <c r="F91" i="1" s="1"/>
  <c r="D91" i="1"/>
  <c r="G90" i="1"/>
  <c r="E90" i="1"/>
  <c r="F90" i="1" s="1"/>
  <c r="D90" i="1"/>
  <c r="G89" i="1"/>
  <c r="E89" i="1"/>
  <c r="F89" i="1" s="1"/>
  <c r="D89" i="1"/>
  <c r="G88" i="1"/>
  <c r="E88" i="1"/>
  <c r="F88" i="1" s="1"/>
  <c r="D88" i="1"/>
  <c r="G87" i="1"/>
  <c r="E87" i="1"/>
  <c r="F87" i="1" s="1"/>
  <c r="D87" i="1"/>
  <c r="G86" i="1"/>
  <c r="E86" i="1"/>
  <c r="F86" i="1" s="1"/>
  <c r="D86" i="1"/>
  <c r="G85" i="1"/>
  <c r="E85" i="1"/>
  <c r="F85" i="1" s="1"/>
  <c r="D85" i="1"/>
  <c r="G84" i="1"/>
  <c r="E84" i="1"/>
  <c r="F84" i="1" s="1"/>
  <c r="D84" i="1"/>
  <c r="G83" i="1"/>
  <c r="E83" i="1"/>
  <c r="F83" i="1" s="1"/>
  <c r="D83" i="1"/>
  <c r="G82" i="1"/>
  <c r="E82" i="1"/>
  <c r="F82" i="1" s="1"/>
  <c r="D82" i="1"/>
  <c r="G81" i="1"/>
  <c r="E81" i="1"/>
  <c r="F81" i="1" s="1"/>
  <c r="D81" i="1"/>
  <c r="G80" i="1"/>
  <c r="E80" i="1"/>
  <c r="F80" i="1" s="1"/>
  <c r="D80" i="1"/>
  <c r="G79" i="1"/>
  <c r="E79" i="1"/>
  <c r="F79" i="1" s="1"/>
  <c r="D79" i="1"/>
  <c r="G78" i="1"/>
  <c r="E78" i="1"/>
  <c r="F78" i="1" s="1"/>
  <c r="D78" i="1"/>
  <c r="G77" i="1"/>
  <c r="E77" i="1"/>
  <c r="F77" i="1" s="1"/>
  <c r="D77" i="1"/>
  <c r="G76" i="1"/>
  <c r="E76" i="1"/>
  <c r="F76" i="1" s="1"/>
  <c r="D76" i="1"/>
  <c r="G75" i="1"/>
  <c r="G93" i="1" s="1"/>
  <c r="E75" i="1"/>
  <c r="E93" i="1" s="1"/>
  <c r="D75" i="1"/>
  <c r="D93" i="1" s="1"/>
  <c r="G74" i="1"/>
  <c r="F74" i="1"/>
  <c r="E74" i="1"/>
  <c r="D74" i="1"/>
  <c r="C74" i="1"/>
  <c r="F73" i="1"/>
  <c r="J68" i="1"/>
  <c r="H68" i="1"/>
  <c r="G68" i="1"/>
  <c r="K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F75" i="1" l="1"/>
  <c r="F93" i="1" s="1"/>
</calcChain>
</file>

<file path=xl/sharedStrings.xml><?xml version="1.0" encoding="utf-8"?>
<sst xmlns="http://schemas.openxmlformats.org/spreadsheetml/2006/main" count="304" uniqueCount="146">
  <si>
    <t>Document Date</t>
  </si>
  <si>
    <t>Payt. Sched. Month</t>
  </si>
  <si>
    <t>Payee</t>
  </si>
  <si>
    <t>Detail</t>
  </si>
  <si>
    <t>Doc. Ref.</t>
  </si>
  <si>
    <t>Category</t>
  </si>
  <si>
    <t>VAT Included</t>
  </si>
  <si>
    <t>Expense Amount</t>
  </si>
  <si>
    <t>Exp. Not Yet Paid</t>
  </si>
  <si>
    <t>Receipt Amount</t>
  </si>
  <si>
    <t>Cash Book Balance</t>
  </si>
  <si>
    <t>Apr</t>
  </si>
  <si>
    <t xml:space="preserve">Balance </t>
  </si>
  <si>
    <t>Balance B/Fwd.</t>
  </si>
  <si>
    <t>Precept</t>
  </si>
  <si>
    <t>Dorset Council</t>
  </si>
  <si>
    <t>N Phillips</t>
  </si>
  <si>
    <t>SO Clerk wages May</t>
  </si>
  <si>
    <t>Clerk's Wages</t>
  </si>
  <si>
    <t>Clerk expenses</t>
  </si>
  <si>
    <t>Clerk's Expenses</t>
  </si>
  <si>
    <t>Jun</t>
  </si>
  <si>
    <t>SO Clerk wages June</t>
  </si>
  <si>
    <t>D J Eyre Ltd</t>
  </si>
  <si>
    <t>Notice board &amp; bus shelter</t>
  </si>
  <si>
    <t>Village Furniture Project</t>
  </si>
  <si>
    <t xml:space="preserve">Cllr T Clements </t>
  </si>
  <si>
    <t>refund for flowers</t>
  </si>
  <si>
    <t>Parish Council expenses</t>
  </si>
  <si>
    <t>Vision ICT</t>
  </si>
  <si>
    <t xml:space="preserve">Email accounts </t>
  </si>
  <si>
    <t>Website</t>
  </si>
  <si>
    <t>Jul</t>
  </si>
  <si>
    <t>DAPTC</t>
  </si>
  <si>
    <t>Annual Subcription</t>
  </si>
  <si>
    <t>Membership Fees</t>
  </si>
  <si>
    <t>Window Bright</t>
  </si>
  <si>
    <t>cleaning for phone box</t>
  </si>
  <si>
    <t>Village furniture exp</t>
  </si>
  <si>
    <t>Simon Workman</t>
  </si>
  <si>
    <t>Tree works in play area</t>
  </si>
  <si>
    <t>BHIB Council Insurance</t>
  </si>
  <si>
    <t>Annual insurance</t>
  </si>
  <si>
    <t>Insurance</t>
  </si>
  <si>
    <t>internal auditor gift</t>
  </si>
  <si>
    <t>Mr Bernard Paul</t>
  </si>
  <si>
    <t>Playground maint</t>
  </si>
  <si>
    <t>Play area ex</t>
  </si>
  <si>
    <t>jul</t>
  </si>
  <si>
    <t>annual website hosting</t>
  </si>
  <si>
    <t>Tayplay</t>
  </si>
  <si>
    <t>net for play area</t>
  </si>
  <si>
    <t>Play Area Project</t>
  </si>
  <si>
    <t>HMR</t>
  </si>
  <si>
    <t>Vat return</t>
  </si>
  <si>
    <t>VAT Refund</t>
  </si>
  <si>
    <t>SO Clerk wages July</t>
  </si>
  <si>
    <t>N Phillips ch no 365</t>
  </si>
  <si>
    <t>Backdate wages April</t>
  </si>
  <si>
    <t>Backdate exp may and june</t>
  </si>
  <si>
    <t>Aug</t>
  </si>
  <si>
    <t xml:space="preserve">N Phillips wages </t>
  </si>
  <si>
    <t>Clerk wages August</t>
  </si>
  <si>
    <t>N Phillisp expenses</t>
  </si>
  <si>
    <t>Clerk exp July and Aug</t>
  </si>
  <si>
    <t>Operation London Bridge</t>
  </si>
  <si>
    <t>Bernie Paul</t>
  </si>
  <si>
    <t>glass cleaning phone box</t>
  </si>
  <si>
    <t>Budget and precept training</t>
  </si>
  <si>
    <t>Training &amp; Seminars</t>
  </si>
  <si>
    <t>Sedgehill Décor Ltd</t>
  </si>
  <si>
    <t>Phone Box</t>
  </si>
  <si>
    <t>Sep</t>
  </si>
  <si>
    <t xml:space="preserve">N Phillips </t>
  </si>
  <si>
    <t>SO Clerk wages Sep</t>
  </si>
  <si>
    <t>Clerk exp Sep and Oct</t>
  </si>
  <si>
    <t>sep</t>
  </si>
  <si>
    <t xml:space="preserve">Precept </t>
  </si>
  <si>
    <t>Play Inspection Co</t>
  </si>
  <si>
    <t>Play area inspection</t>
  </si>
  <si>
    <t>Jake Trim</t>
  </si>
  <si>
    <t>Electric for phone box</t>
  </si>
  <si>
    <t>Oct</t>
  </si>
  <si>
    <t>so clerk wages oct</t>
  </si>
  <si>
    <t>Pittman traffic &amp; Safety</t>
  </si>
  <si>
    <t>Mirrors</t>
  </si>
  <si>
    <t xml:space="preserve">A1 Posters </t>
  </si>
  <si>
    <t>Stationery</t>
  </si>
  <si>
    <t>Poppie stickers</t>
  </si>
  <si>
    <t>Nov</t>
  </si>
  <si>
    <t>Clerk wages Oct</t>
  </si>
  <si>
    <t>nov</t>
  </si>
  <si>
    <t>Clerk wages Nov</t>
  </si>
  <si>
    <t>Phone  box cleaning</t>
  </si>
  <si>
    <t>Evolve tree &amp; garden service</t>
  </si>
  <si>
    <t xml:space="preserve">Hedge work Fanners </t>
  </si>
  <si>
    <t>Grass Cutting</t>
  </si>
  <si>
    <t>Clerk expenses Nov and Dec</t>
  </si>
  <si>
    <t>Dec</t>
  </si>
  <si>
    <t xml:space="preserve">Clerk expenses January </t>
  </si>
  <si>
    <t>Dust Till Dawn</t>
  </si>
  <si>
    <t>Phone box clean 2 wk Dec</t>
  </si>
  <si>
    <t>Windowbright</t>
  </si>
  <si>
    <t>Window clean phonebox</t>
  </si>
  <si>
    <t>Compton Abbas Church Hall</t>
  </si>
  <si>
    <t xml:space="preserve">Hall hire donaton </t>
  </si>
  <si>
    <t>Hall Hire</t>
  </si>
  <si>
    <t>Royal British Legion</t>
  </si>
  <si>
    <t>Donation</t>
  </si>
  <si>
    <t>Grants &amp; Donations</t>
  </si>
  <si>
    <t>Jan</t>
  </si>
  <si>
    <t>Clerk wages</t>
  </si>
  <si>
    <t>N Phillips phone</t>
  </si>
  <si>
    <t>Phone and broadband year</t>
  </si>
  <si>
    <t>Repair to rail on footpath</t>
  </si>
  <si>
    <t>Scan for census</t>
  </si>
  <si>
    <t xml:space="preserve">phone box clean bi weekly </t>
  </si>
  <si>
    <t>Feb</t>
  </si>
  <si>
    <t>Clerk wages S/O</t>
  </si>
  <si>
    <t>clean phonebox Jan &amp; Feb</t>
  </si>
  <si>
    <t xml:space="preserve">Mr B Lane </t>
  </si>
  <si>
    <t xml:space="preserve">grass and hedge cutting </t>
  </si>
  <si>
    <t>clean phonebox for March</t>
  </si>
  <si>
    <t>Mar</t>
  </si>
  <si>
    <t>Clerk wages s/o</t>
  </si>
  <si>
    <t>phone box blean bi weekly</t>
  </si>
  <si>
    <t>Cllr T Clements</t>
  </si>
  <si>
    <t>Time switch for Wi Fi</t>
  </si>
  <si>
    <t xml:space="preserve">Accounting Period to  </t>
  </si>
  <si>
    <t>Heading</t>
  </si>
  <si>
    <t>Administrative</t>
  </si>
  <si>
    <t xml:space="preserve">regulatory and </t>
  </si>
  <si>
    <t>running cost</t>
  </si>
  <si>
    <t xml:space="preserve">Assets </t>
  </si>
  <si>
    <t>Aed ex</t>
  </si>
  <si>
    <t>Contingency</t>
  </si>
  <si>
    <t>Future projects</t>
  </si>
  <si>
    <t>Projects</t>
  </si>
  <si>
    <t xml:space="preserve">Community </t>
  </si>
  <si>
    <t>Capital fund</t>
  </si>
  <si>
    <t>Expenditure</t>
  </si>
  <si>
    <t>Income</t>
  </si>
  <si>
    <t>Budget</t>
  </si>
  <si>
    <t>Receipt</t>
  </si>
  <si>
    <t>Aed inc</t>
  </si>
  <si>
    <t>Play area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</si>
</sst>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mmm"/>
    <numFmt numFmtId="165" formatCode="dd\-mmm\-yyyy"/>
    <numFmt numFmtId="167" formatCode="dd\ mmmm\ yyyy"/>
    <numFmt numFmtId="168" formatCode="&quot;£&quot;#,##0"/>
    <numFmt numFmtId="169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6" fillId="0" borderId="3" applyNumberFormat="0" applyFill="0" applyAlignment="0" applyProtection="0"/>
  </cellStyleXfs>
  <cellXfs count="31">
    <xf numFmtId="0" fontId="0" fillId="0" borderId="0" xfId="0"/>
    <xf numFmtId="15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right" vertical="center" wrapText="1"/>
    </xf>
    <xf numFmtId="165" fontId="0" fillId="3" borderId="6" xfId="0" applyNumberFormat="1" applyFill="1" applyBorder="1"/>
    <xf numFmtId="164" fontId="0" fillId="3" borderId="7" xfId="0" applyNumberFormat="1" applyFill="1" applyBorder="1" applyAlignment="1">
      <alignment horizontal="right"/>
    </xf>
    <xf numFmtId="49" fontId="0" fillId="3" borderId="7" xfId="0" applyNumberFormat="1" applyFill="1" applyBorder="1" applyAlignment="1">
      <alignment wrapText="1"/>
    </xf>
    <xf numFmtId="49" fontId="0" fillId="3" borderId="7" xfId="0" applyNumberFormat="1" applyFill="1" applyBorder="1"/>
    <xf numFmtId="165" fontId="0" fillId="4" borderId="6" xfId="0" applyNumberFormat="1" applyFill="1" applyBorder="1"/>
    <xf numFmtId="164" fontId="0" fillId="4" borderId="7" xfId="0" applyNumberFormat="1" applyFill="1" applyBorder="1" applyAlignment="1">
      <alignment horizontal="right"/>
    </xf>
    <xf numFmtId="49" fontId="0" fillId="4" borderId="7" xfId="0" applyNumberFormat="1" applyFill="1" applyBorder="1" applyAlignment="1">
      <alignment wrapText="1"/>
    </xf>
    <xf numFmtId="49" fontId="0" fillId="4" borderId="7" xfId="0" applyNumberFormat="1" applyFill="1" applyBorder="1"/>
    <xf numFmtId="15" fontId="5" fillId="2" borderId="8" xfId="0" applyNumberFormat="1" applyFont="1" applyFill="1" applyBorder="1"/>
    <xf numFmtId="164" fontId="5" fillId="2" borderId="9" xfId="0" applyNumberFormat="1" applyFont="1" applyFill="1" applyBorder="1"/>
    <xf numFmtId="49" fontId="5" fillId="2" borderId="9" xfId="0" applyNumberFormat="1" applyFont="1" applyFill="1" applyBorder="1" applyAlignment="1">
      <alignment wrapText="1"/>
    </xf>
    <xf numFmtId="49" fontId="5" fillId="2" borderId="9" xfId="0" applyNumberFormat="1" applyFont="1" applyFill="1" applyBorder="1"/>
    <xf numFmtId="44" fontId="0" fillId="3" borderId="7" xfId="2" applyFont="1" applyFill="1" applyBorder="1"/>
    <xf numFmtId="44" fontId="0" fillId="4" borderId="7" xfId="2" applyFont="1" applyFill="1" applyBorder="1"/>
    <xf numFmtId="44" fontId="5" fillId="2" borderId="9" xfId="2" applyFont="1" applyFill="1" applyBorder="1"/>
    <xf numFmtId="0" fontId="2" fillId="0" borderId="1" xfId="3" quotePrefix="1" applyAlignment="1">
      <alignment horizontal="right" vertical="center"/>
    </xf>
    <xf numFmtId="167" fontId="2" fillId="0" borderId="1" xfId="3" applyNumberFormat="1" applyAlignment="1">
      <alignment horizontal="left" vertical="center"/>
    </xf>
    <xf numFmtId="0" fontId="0" fillId="0" borderId="10" xfId="0" applyBorder="1"/>
    <xf numFmtId="0" fontId="3" fillId="5" borderId="2" xfId="4" applyFill="1" applyAlignment="1">
      <alignment horizontal="center" vertical="center" wrapText="1"/>
    </xf>
    <xf numFmtId="168" fontId="4" fillId="5" borderId="2" xfId="4" applyNumberFormat="1" applyFont="1" applyFill="1" applyAlignment="1">
      <alignment horizontal="center" vertical="center" wrapText="1"/>
    </xf>
    <xf numFmtId="168" fontId="0" fillId="0" borderId="0" xfId="0" applyNumberFormat="1"/>
    <xf numFmtId="0" fontId="6" fillId="0" borderId="3" xfId="5"/>
    <xf numFmtId="168" fontId="6" fillId="0" borderId="3" xfId="5" applyNumberFormat="1"/>
    <xf numFmtId="169" fontId="6" fillId="0" borderId="3" xfId="5" applyNumberFormat="1"/>
    <xf numFmtId="168" fontId="6" fillId="0" borderId="11" xfId="5" applyNumberFormat="1" applyBorder="1"/>
    <xf numFmtId="168" fontId="3" fillId="6" borderId="2" xfId="4" applyNumberFormat="1" applyFill="1" applyAlignment="1">
      <alignment horizontal="center" vertical="center" wrapText="1"/>
    </xf>
  </cellXfs>
  <cellStyles count="6">
    <cellStyle name="Comma" xfId="1" builtinId="3"/>
    <cellStyle name="Currency" xfId="2" builtinId="4"/>
    <cellStyle name="Heading 1" xfId="3" builtinId="16"/>
    <cellStyle name="Heading 2" xfId="4" builtinId="17"/>
    <cellStyle name="Normal" xfId="0" builtinId="0"/>
    <cellStyle name="Total" xfId="5" builtinId="2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sh%20book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s"/>
      <sheetName val="Bank Reconciliation"/>
      <sheetName val="Management Account"/>
      <sheetName val="Sheet1"/>
      <sheetName val="Parameters"/>
      <sheetName val="Categories List"/>
    </sheetNames>
    <sheetDataSet>
      <sheetData sheetId="0"/>
      <sheetData sheetId="1"/>
      <sheetData sheetId="2"/>
      <sheetData sheetId="3"/>
      <sheetData sheetId="4">
        <row r="2">
          <cell r="F2">
            <v>44258</v>
          </cell>
        </row>
        <row r="5">
          <cell r="I5">
            <v>44316</v>
          </cell>
          <cell r="J5">
            <v>12</v>
          </cell>
        </row>
      </sheetData>
      <sheetData sheetId="5">
        <row r="3">
          <cell r="F3" t="str">
            <v>Apr</v>
          </cell>
        </row>
        <row r="4">
          <cell r="F4" t="str">
            <v>May</v>
          </cell>
        </row>
        <row r="5">
          <cell r="F5" t="str">
            <v>Jun</v>
          </cell>
        </row>
        <row r="6">
          <cell r="F6" t="str">
            <v>Jul</v>
          </cell>
        </row>
        <row r="7">
          <cell r="F7" t="str">
            <v>Aug</v>
          </cell>
        </row>
        <row r="8">
          <cell r="F8" t="str">
            <v>Sep</v>
          </cell>
        </row>
        <row r="9">
          <cell r="F9" t="str">
            <v>Oct</v>
          </cell>
        </row>
        <row r="10">
          <cell r="F10" t="str">
            <v>Nov</v>
          </cell>
        </row>
        <row r="11">
          <cell r="F11" t="str">
            <v>Dec</v>
          </cell>
        </row>
        <row r="12">
          <cell r="F12" t="str">
            <v>Jan</v>
          </cell>
        </row>
        <row r="13">
          <cell r="F13" t="str">
            <v>Feb</v>
          </cell>
        </row>
        <row r="14">
          <cell r="F14" t="str">
            <v>Mar</v>
          </cell>
        </row>
        <row r="15">
          <cell r="F15" t="str">
            <v>Apr [Next Yr]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A704B-DE60-4787-8044-1E468331C014}">
  <dimension ref="A2:K102"/>
  <sheetViews>
    <sheetView tabSelected="1" workbookViewId="0">
      <selection activeCell="K75" sqref="K75"/>
    </sheetView>
  </sheetViews>
  <sheetFormatPr defaultRowHeight="15" x14ac:dyDescent="0.25"/>
  <cols>
    <col min="1" max="1" width="13.7109375" customWidth="1"/>
    <col min="2" max="2" width="21.7109375" customWidth="1"/>
    <col min="3" max="3" width="25.7109375" customWidth="1"/>
    <col min="4" max="4" width="25.140625" customWidth="1"/>
    <col min="5" max="5" width="13.42578125" customWidth="1"/>
    <col min="6" max="6" width="21.42578125" customWidth="1"/>
    <col min="7" max="7" width="11.28515625" customWidth="1"/>
    <col min="8" max="8" width="12.85546875" customWidth="1"/>
    <col min="9" max="9" width="10.7109375" customWidth="1"/>
    <col min="10" max="10" width="13.140625" customWidth="1"/>
    <col min="11" max="11" width="11.5703125" customWidth="1"/>
  </cols>
  <sheetData>
    <row r="2" spans="1:11" ht="45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ht="15.75" customHeight="1" thickTop="1" x14ac:dyDescent="0.25">
      <c r="A3" s="5">
        <v>43922</v>
      </c>
      <c r="B3" s="6" t="s">
        <v>11</v>
      </c>
      <c r="C3" s="7" t="s">
        <v>12</v>
      </c>
      <c r="D3" s="7"/>
      <c r="E3" s="8"/>
      <c r="F3" s="8" t="s">
        <v>13</v>
      </c>
      <c r="G3" s="17"/>
      <c r="H3" s="17"/>
      <c r="I3" s="17"/>
      <c r="J3" s="17">
        <v>4486.04</v>
      </c>
      <c r="K3" s="17">
        <f>IF(ISNUMBER(TRIM(K2)*1),K2-(H3-I3)+J3,(H3-I3)+J3)</f>
        <v>4486.04</v>
      </c>
    </row>
    <row r="4" spans="1:11" ht="15.75" customHeight="1" x14ac:dyDescent="0.25">
      <c r="A4" s="9">
        <v>43922</v>
      </c>
      <c r="B4" s="10" t="s">
        <v>11</v>
      </c>
      <c r="C4" s="11" t="s">
        <v>14</v>
      </c>
      <c r="D4" s="11" t="s">
        <v>15</v>
      </c>
      <c r="E4" s="12"/>
      <c r="F4" s="12" t="s">
        <v>14</v>
      </c>
      <c r="G4" s="18"/>
      <c r="H4" s="18"/>
      <c r="I4" s="18"/>
      <c r="J4" s="18">
        <v>7500</v>
      </c>
      <c r="K4" s="18">
        <f>IF(ISNUMBER(TRIM(K3)*1),K3-(H4-I4)+J4,(H4-I4)+J4)</f>
        <v>11986.04</v>
      </c>
    </row>
    <row r="5" spans="1:11" ht="15.75" customHeight="1" x14ac:dyDescent="0.25">
      <c r="A5" s="5">
        <v>43922</v>
      </c>
      <c r="B5" s="6" t="s">
        <v>11</v>
      </c>
      <c r="C5" s="7" t="s">
        <v>16</v>
      </c>
      <c r="D5" s="7" t="s">
        <v>17</v>
      </c>
      <c r="E5" s="8"/>
      <c r="F5" s="8" t="s">
        <v>18</v>
      </c>
      <c r="G5" s="17"/>
      <c r="H5" s="17">
        <v>224.3</v>
      </c>
      <c r="I5" s="17"/>
      <c r="J5" s="17"/>
      <c r="K5" s="17">
        <f>IF(ISNUMBER(TRIM(K4)*1),K4-(H5-I5)+J5,(H5-I5)+J5)</f>
        <v>11761.740000000002</v>
      </c>
    </row>
    <row r="6" spans="1:11" ht="15.75" customHeight="1" x14ac:dyDescent="0.25">
      <c r="A6" s="9">
        <v>43922</v>
      </c>
      <c r="B6" s="10" t="s">
        <v>11</v>
      </c>
      <c r="C6" s="11" t="s">
        <v>16</v>
      </c>
      <c r="D6" s="11" t="s">
        <v>19</v>
      </c>
      <c r="E6" s="12"/>
      <c r="F6" s="12" t="s">
        <v>20</v>
      </c>
      <c r="G6" s="18"/>
      <c r="H6" s="18">
        <v>49.7</v>
      </c>
      <c r="I6" s="18"/>
      <c r="J6" s="18"/>
      <c r="K6" s="18">
        <f>IF(ISNUMBER(TRIM(K5)*1),K5-(H6-I6)+J6,(H6-I6)+J6)</f>
        <v>11712.04</v>
      </c>
    </row>
    <row r="7" spans="1:11" ht="15.75" customHeight="1" x14ac:dyDescent="0.25">
      <c r="A7" s="5">
        <v>43952</v>
      </c>
      <c r="B7" s="6" t="s">
        <v>21</v>
      </c>
      <c r="C7" s="7" t="s">
        <v>16</v>
      </c>
      <c r="D7" s="7" t="s">
        <v>22</v>
      </c>
      <c r="E7" s="8"/>
      <c r="F7" s="8" t="s">
        <v>18</v>
      </c>
      <c r="G7" s="17"/>
      <c r="H7" s="17">
        <v>224.3</v>
      </c>
      <c r="I7" s="17"/>
      <c r="J7" s="17"/>
      <c r="K7" s="17">
        <f t="shared" ref="K7:K67" si="0">IF(ISNUMBER(TRIM(K6)*1),K6-(H7-I7)+J7,(H7-I7)+J7)</f>
        <v>11487.740000000002</v>
      </c>
    </row>
    <row r="8" spans="1:11" ht="15.75" customHeight="1" x14ac:dyDescent="0.25">
      <c r="A8" s="9">
        <v>43983</v>
      </c>
      <c r="B8" s="10" t="s">
        <v>21</v>
      </c>
      <c r="C8" s="11" t="s">
        <v>23</v>
      </c>
      <c r="D8" s="11" t="s">
        <v>24</v>
      </c>
      <c r="E8" s="12"/>
      <c r="F8" s="12" t="s">
        <v>25</v>
      </c>
      <c r="G8" s="18"/>
      <c r="H8" s="18">
        <v>992</v>
      </c>
      <c r="I8" s="18"/>
      <c r="J8" s="18"/>
      <c r="K8" s="18">
        <f t="shared" si="0"/>
        <v>10495.740000000002</v>
      </c>
    </row>
    <row r="9" spans="1:11" ht="15.75" customHeight="1" x14ac:dyDescent="0.25">
      <c r="A9" s="5">
        <v>43983</v>
      </c>
      <c r="B9" s="6" t="s">
        <v>21</v>
      </c>
      <c r="C9" s="7" t="s">
        <v>26</v>
      </c>
      <c r="D9" s="7" t="s">
        <v>27</v>
      </c>
      <c r="E9" s="8"/>
      <c r="F9" s="8" t="s">
        <v>28</v>
      </c>
      <c r="G9" s="17"/>
      <c r="H9" s="17">
        <v>5</v>
      </c>
      <c r="I9" s="17"/>
      <c r="J9" s="17"/>
      <c r="K9" s="17">
        <f t="shared" si="0"/>
        <v>10490.740000000002</v>
      </c>
    </row>
    <row r="10" spans="1:11" ht="15.75" customHeight="1" x14ac:dyDescent="0.25">
      <c r="A10" s="9">
        <v>43983</v>
      </c>
      <c r="B10" s="10" t="s">
        <v>21</v>
      </c>
      <c r="C10" s="11" t="s">
        <v>29</v>
      </c>
      <c r="D10" s="11" t="s">
        <v>30</v>
      </c>
      <c r="E10" s="12"/>
      <c r="F10" s="12" t="s">
        <v>31</v>
      </c>
      <c r="G10" s="18">
        <v>18</v>
      </c>
      <c r="H10" s="18">
        <v>108</v>
      </c>
      <c r="I10" s="18"/>
      <c r="J10" s="18"/>
      <c r="K10" s="18">
        <f>IF(ISNUMBER(TRIM(K9)*1),K9-(H10-I10)+J10,(H10-I10)+J10)</f>
        <v>10382.740000000002</v>
      </c>
    </row>
    <row r="11" spans="1:11" ht="15.75" customHeight="1" x14ac:dyDescent="0.25">
      <c r="A11" s="5">
        <v>44013</v>
      </c>
      <c r="B11" s="6" t="s">
        <v>32</v>
      </c>
      <c r="C11" s="7" t="s">
        <v>33</v>
      </c>
      <c r="D11" s="7" t="s">
        <v>34</v>
      </c>
      <c r="E11" s="8"/>
      <c r="F11" s="8" t="s">
        <v>35</v>
      </c>
      <c r="G11" s="17"/>
      <c r="H11" s="17">
        <v>82.81</v>
      </c>
      <c r="I11" s="17"/>
      <c r="J11" s="17"/>
      <c r="K11" s="17">
        <f t="shared" si="0"/>
        <v>10299.930000000002</v>
      </c>
    </row>
    <row r="12" spans="1:11" ht="15.75" customHeight="1" x14ac:dyDescent="0.25">
      <c r="A12" s="9">
        <v>44013</v>
      </c>
      <c r="B12" s="10" t="s">
        <v>32</v>
      </c>
      <c r="C12" s="11" t="s">
        <v>36</v>
      </c>
      <c r="D12" s="11" t="s">
        <v>37</v>
      </c>
      <c r="E12" s="12"/>
      <c r="F12" s="12" t="s">
        <v>38</v>
      </c>
      <c r="G12" s="18"/>
      <c r="H12" s="18">
        <v>30</v>
      </c>
      <c r="I12" s="18"/>
      <c r="J12" s="18"/>
      <c r="K12" s="18">
        <f t="shared" si="0"/>
        <v>10269.930000000002</v>
      </c>
    </row>
    <row r="13" spans="1:11" ht="15.75" customHeight="1" x14ac:dyDescent="0.25">
      <c r="A13" s="5">
        <v>44013</v>
      </c>
      <c r="B13" s="6" t="s">
        <v>32</v>
      </c>
      <c r="C13" s="7" t="s">
        <v>39</v>
      </c>
      <c r="D13" s="7" t="s">
        <v>40</v>
      </c>
      <c r="E13" s="8"/>
      <c r="F13" s="8" t="s">
        <v>38</v>
      </c>
      <c r="G13" s="17"/>
      <c r="H13" s="17">
        <v>435</v>
      </c>
      <c r="I13" s="17"/>
      <c r="J13" s="17"/>
      <c r="K13" s="17">
        <f t="shared" si="0"/>
        <v>9834.9300000000021</v>
      </c>
    </row>
    <row r="14" spans="1:11" ht="15.75" customHeight="1" x14ac:dyDescent="0.25">
      <c r="A14" s="9">
        <v>44013</v>
      </c>
      <c r="B14" s="10" t="s">
        <v>32</v>
      </c>
      <c r="C14" s="11" t="s">
        <v>41</v>
      </c>
      <c r="D14" s="11" t="s">
        <v>42</v>
      </c>
      <c r="E14" s="12"/>
      <c r="F14" s="12" t="s">
        <v>43</v>
      </c>
      <c r="G14" s="18"/>
      <c r="H14" s="18">
        <v>282.61</v>
      </c>
      <c r="I14" s="18"/>
      <c r="J14" s="18"/>
      <c r="K14" s="18">
        <f t="shared" si="0"/>
        <v>9552.3200000000015</v>
      </c>
    </row>
    <row r="15" spans="1:11" ht="15.75" customHeight="1" x14ac:dyDescent="0.25">
      <c r="A15" s="5">
        <v>44013</v>
      </c>
      <c r="B15" s="6" t="s">
        <v>32</v>
      </c>
      <c r="C15" s="7" t="s">
        <v>26</v>
      </c>
      <c r="D15" s="7" t="s">
        <v>44</v>
      </c>
      <c r="E15" s="8"/>
      <c r="F15" s="8" t="s">
        <v>28</v>
      </c>
      <c r="G15" s="17"/>
      <c r="H15" s="17">
        <v>37.5</v>
      </c>
      <c r="I15" s="17"/>
      <c r="J15" s="17"/>
      <c r="K15" s="17">
        <f t="shared" si="0"/>
        <v>9514.8200000000015</v>
      </c>
    </row>
    <row r="16" spans="1:11" ht="15.75" customHeight="1" x14ac:dyDescent="0.25">
      <c r="A16" s="9">
        <v>44013</v>
      </c>
      <c r="B16" s="10" t="s">
        <v>32</v>
      </c>
      <c r="C16" s="11" t="s">
        <v>45</v>
      </c>
      <c r="D16" s="11" t="s">
        <v>46</v>
      </c>
      <c r="E16" s="12"/>
      <c r="F16" s="12" t="s">
        <v>47</v>
      </c>
      <c r="G16" s="18"/>
      <c r="H16" s="18">
        <v>660</v>
      </c>
      <c r="I16" s="18"/>
      <c r="J16" s="18"/>
      <c r="K16" s="18">
        <f t="shared" si="0"/>
        <v>8854.8200000000015</v>
      </c>
    </row>
    <row r="17" spans="1:11" ht="15.75" customHeight="1" x14ac:dyDescent="0.25">
      <c r="A17" s="5">
        <v>44013</v>
      </c>
      <c r="B17" s="6" t="s">
        <v>32</v>
      </c>
      <c r="C17" s="7" t="s">
        <v>26</v>
      </c>
      <c r="D17" s="7" t="s">
        <v>46</v>
      </c>
      <c r="E17" s="8"/>
      <c r="F17" s="8" t="s">
        <v>47</v>
      </c>
      <c r="G17" s="17">
        <v>3.19</v>
      </c>
      <c r="H17" s="17">
        <v>19.16</v>
      </c>
      <c r="I17" s="17"/>
      <c r="J17" s="17"/>
      <c r="K17" s="17">
        <f t="shared" si="0"/>
        <v>8835.6600000000017</v>
      </c>
    </row>
    <row r="18" spans="1:11" ht="15.75" customHeight="1" x14ac:dyDescent="0.25">
      <c r="A18" s="9">
        <v>44013</v>
      </c>
      <c r="B18" s="10" t="s">
        <v>48</v>
      </c>
      <c r="C18" s="11" t="s">
        <v>29</v>
      </c>
      <c r="D18" s="11" t="s">
        <v>49</v>
      </c>
      <c r="E18" s="12"/>
      <c r="F18" s="12" t="s">
        <v>31</v>
      </c>
      <c r="G18" s="18">
        <v>25</v>
      </c>
      <c r="H18" s="18">
        <v>150</v>
      </c>
      <c r="I18" s="18"/>
      <c r="J18" s="18"/>
      <c r="K18" s="18">
        <f t="shared" si="0"/>
        <v>8685.6600000000017</v>
      </c>
    </row>
    <row r="19" spans="1:11" ht="15.75" customHeight="1" x14ac:dyDescent="0.25">
      <c r="A19" s="5">
        <v>44013</v>
      </c>
      <c r="B19" s="6" t="s">
        <v>32</v>
      </c>
      <c r="C19" s="7" t="s">
        <v>50</v>
      </c>
      <c r="D19" s="7" t="s">
        <v>51</v>
      </c>
      <c r="E19" s="8"/>
      <c r="F19" s="8" t="s">
        <v>52</v>
      </c>
      <c r="G19" s="17">
        <v>62.6</v>
      </c>
      <c r="H19" s="17">
        <v>375.6</v>
      </c>
      <c r="I19" s="17"/>
      <c r="J19" s="17"/>
      <c r="K19" s="17">
        <f t="shared" si="0"/>
        <v>8310.0600000000013</v>
      </c>
    </row>
    <row r="20" spans="1:11" ht="15.75" customHeight="1" x14ac:dyDescent="0.25">
      <c r="A20" s="9">
        <v>44013</v>
      </c>
      <c r="B20" s="10" t="s">
        <v>32</v>
      </c>
      <c r="C20" s="11" t="s">
        <v>53</v>
      </c>
      <c r="D20" s="11" t="s">
        <v>54</v>
      </c>
      <c r="E20" s="12"/>
      <c r="F20" s="12" t="s">
        <v>55</v>
      </c>
      <c r="G20" s="18"/>
      <c r="H20" s="18"/>
      <c r="I20" s="18"/>
      <c r="J20" s="18">
        <v>310.38</v>
      </c>
      <c r="K20" s="18">
        <f t="shared" si="0"/>
        <v>8620.44</v>
      </c>
    </row>
    <row r="21" spans="1:11" ht="15.75" customHeight="1" x14ac:dyDescent="0.25">
      <c r="A21" s="5">
        <v>43983</v>
      </c>
      <c r="B21" s="6" t="s">
        <v>21</v>
      </c>
      <c r="C21" s="7" t="s">
        <v>16</v>
      </c>
      <c r="D21" s="7" t="s">
        <v>56</v>
      </c>
      <c r="E21" s="8"/>
      <c r="F21" s="8" t="s">
        <v>18</v>
      </c>
      <c r="G21" s="17"/>
      <c r="H21" s="17">
        <v>224.3</v>
      </c>
      <c r="I21" s="17"/>
      <c r="J21" s="17"/>
      <c r="K21" s="17">
        <f t="shared" si="0"/>
        <v>8396.1400000000012</v>
      </c>
    </row>
    <row r="22" spans="1:11" ht="15.75" customHeight="1" x14ac:dyDescent="0.25">
      <c r="A22" s="9">
        <v>44013</v>
      </c>
      <c r="B22" s="10" t="s">
        <v>32</v>
      </c>
      <c r="C22" s="11" t="s">
        <v>57</v>
      </c>
      <c r="D22" s="11" t="s">
        <v>58</v>
      </c>
      <c r="E22" s="12"/>
      <c r="F22" s="12" t="s">
        <v>18</v>
      </c>
      <c r="G22" s="18"/>
      <c r="H22" s="18">
        <v>224.3</v>
      </c>
      <c r="I22" s="18"/>
      <c r="J22" s="18"/>
      <c r="K22" s="18">
        <f t="shared" si="0"/>
        <v>8171.8400000000011</v>
      </c>
    </row>
    <row r="23" spans="1:11" ht="15.75" customHeight="1" x14ac:dyDescent="0.25">
      <c r="A23" s="5">
        <v>47300</v>
      </c>
      <c r="B23" s="6" t="s">
        <v>32</v>
      </c>
      <c r="C23" s="7" t="s">
        <v>57</v>
      </c>
      <c r="D23" s="7" t="s">
        <v>59</v>
      </c>
      <c r="E23" s="8"/>
      <c r="F23" s="8" t="s">
        <v>20</v>
      </c>
      <c r="G23" s="17"/>
      <c r="H23" s="17">
        <v>87</v>
      </c>
      <c r="I23" s="17"/>
      <c r="J23" s="17"/>
      <c r="K23" s="17">
        <f t="shared" si="0"/>
        <v>8084.8400000000011</v>
      </c>
    </row>
    <row r="24" spans="1:11" ht="15.75" customHeight="1" x14ac:dyDescent="0.25">
      <c r="A24" s="9">
        <v>44044</v>
      </c>
      <c r="B24" s="10" t="s">
        <v>60</v>
      </c>
      <c r="C24" s="11" t="s">
        <v>61</v>
      </c>
      <c r="D24" s="11" t="s">
        <v>62</v>
      </c>
      <c r="E24" s="12"/>
      <c r="F24" s="12" t="s">
        <v>18</v>
      </c>
      <c r="G24" s="18"/>
      <c r="H24" s="18">
        <v>224.3</v>
      </c>
      <c r="I24" s="18"/>
      <c r="J24" s="18"/>
      <c r="K24" s="18">
        <f t="shared" si="0"/>
        <v>7860.5400000000009</v>
      </c>
    </row>
    <row r="25" spans="1:11" ht="15.75" customHeight="1" x14ac:dyDescent="0.25">
      <c r="A25" s="5">
        <v>44044</v>
      </c>
      <c r="B25" s="6" t="s">
        <v>60</v>
      </c>
      <c r="C25" s="7" t="s">
        <v>63</v>
      </c>
      <c r="D25" s="7" t="s">
        <v>64</v>
      </c>
      <c r="E25" s="8"/>
      <c r="F25" s="8" t="s">
        <v>20</v>
      </c>
      <c r="G25" s="17"/>
      <c r="H25" s="17">
        <v>53.6</v>
      </c>
      <c r="I25" s="17"/>
      <c r="J25" s="17"/>
      <c r="K25" s="17">
        <f t="shared" si="0"/>
        <v>7806.9400000000005</v>
      </c>
    </row>
    <row r="26" spans="1:11" ht="15.75" customHeight="1" x14ac:dyDescent="0.25">
      <c r="A26" s="9">
        <v>44044</v>
      </c>
      <c r="B26" s="10" t="s">
        <v>60</v>
      </c>
      <c r="C26" s="11" t="s">
        <v>29</v>
      </c>
      <c r="D26" s="11" t="s">
        <v>65</v>
      </c>
      <c r="E26" s="12"/>
      <c r="F26" s="12" t="s">
        <v>31</v>
      </c>
      <c r="G26" s="18">
        <v>7</v>
      </c>
      <c r="H26" s="18">
        <v>42</v>
      </c>
      <c r="I26" s="18"/>
      <c r="J26" s="18"/>
      <c r="K26" s="18">
        <f t="shared" si="0"/>
        <v>7764.9400000000005</v>
      </c>
    </row>
    <row r="27" spans="1:11" ht="15.75" customHeight="1" x14ac:dyDescent="0.25">
      <c r="A27" s="5">
        <v>44044</v>
      </c>
      <c r="B27" s="6" t="s">
        <v>60</v>
      </c>
      <c r="C27" s="7" t="s">
        <v>66</v>
      </c>
      <c r="D27" s="7" t="s">
        <v>46</v>
      </c>
      <c r="E27" s="8"/>
      <c r="F27" s="8" t="s">
        <v>47</v>
      </c>
      <c r="G27" s="17"/>
      <c r="H27" s="17">
        <v>240</v>
      </c>
      <c r="I27" s="17"/>
      <c r="J27" s="17"/>
      <c r="K27" s="17">
        <f t="shared" si="0"/>
        <v>7524.9400000000005</v>
      </c>
    </row>
    <row r="28" spans="1:11" ht="15.75" customHeight="1" x14ac:dyDescent="0.25">
      <c r="A28" s="9">
        <v>44044</v>
      </c>
      <c r="B28" s="10" t="s">
        <v>60</v>
      </c>
      <c r="C28" s="11" t="s">
        <v>36</v>
      </c>
      <c r="D28" s="11" t="s">
        <v>67</v>
      </c>
      <c r="E28" s="12"/>
      <c r="F28" s="12" t="s">
        <v>38</v>
      </c>
      <c r="G28" s="18"/>
      <c r="H28" s="18">
        <v>8</v>
      </c>
      <c r="I28" s="18"/>
      <c r="J28" s="18"/>
      <c r="K28" s="18">
        <f t="shared" si="0"/>
        <v>7516.9400000000005</v>
      </c>
    </row>
    <row r="29" spans="1:11" ht="15.75" customHeight="1" x14ac:dyDescent="0.25">
      <c r="A29" s="5">
        <v>44044</v>
      </c>
      <c r="B29" s="6" t="s">
        <v>60</v>
      </c>
      <c r="C29" s="7" t="s">
        <v>33</v>
      </c>
      <c r="D29" s="7" t="s">
        <v>68</v>
      </c>
      <c r="E29" s="8"/>
      <c r="F29" s="8" t="s">
        <v>69</v>
      </c>
      <c r="G29" s="17"/>
      <c r="H29" s="17">
        <v>120</v>
      </c>
      <c r="I29" s="17"/>
      <c r="J29" s="17"/>
      <c r="K29" s="17">
        <f t="shared" si="0"/>
        <v>7396.9400000000005</v>
      </c>
    </row>
    <row r="30" spans="1:11" ht="15.75" customHeight="1" x14ac:dyDescent="0.25">
      <c r="A30" s="9">
        <v>44044</v>
      </c>
      <c r="B30" s="10" t="s">
        <v>60</v>
      </c>
      <c r="C30" s="11" t="s">
        <v>70</v>
      </c>
      <c r="D30" s="11" t="s">
        <v>71</v>
      </c>
      <c r="E30" s="12"/>
      <c r="F30" s="12" t="s">
        <v>38</v>
      </c>
      <c r="G30" s="18">
        <v>90</v>
      </c>
      <c r="H30" s="18">
        <v>540</v>
      </c>
      <c r="I30" s="18"/>
      <c r="J30" s="18"/>
      <c r="K30" s="18">
        <f t="shared" si="0"/>
        <v>6856.9400000000005</v>
      </c>
    </row>
    <row r="31" spans="1:11" ht="15.75" customHeight="1" x14ac:dyDescent="0.25">
      <c r="A31" s="5">
        <v>44075</v>
      </c>
      <c r="B31" s="6" t="s">
        <v>72</v>
      </c>
      <c r="C31" s="7" t="s">
        <v>73</v>
      </c>
      <c r="D31" s="7" t="s">
        <v>74</v>
      </c>
      <c r="E31" s="8"/>
      <c r="F31" s="8" t="s">
        <v>18</v>
      </c>
      <c r="G31" s="17"/>
      <c r="H31" s="17">
        <v>224.3</v>
      </c>
      <c r="I31" s="17"/>
      <c r="J31" s="17"/>
      <c r="K31" s="17">
        <f t="shared" si="0"/>
        <v>6632.64</v>
      </c>
    </row>
    <row r="32" spans="1:11" ht="15.75" customHeight="1" x14ac:dyDescent="0.25">
      <c r="A32" s="9">
        <v>44075</v>
      </c>
      <c r="B32" s="10" t="s">
        <v>72</v>
      </c>
      <c r="C32" s="11" t="s">
        <v>73</v>
      </c>
      <c r="D32" s="11" t="s">
        <v>75</v>
      </c>
      <c r="E32" s="12"/>
      <c r="F32" s="12" t="s">
        <v>20</v>
      </c>
      <c r="G32" s="18"/>
      <c r="H32" s="18">
        <v>47.2</v>
      </c>
      <c r="I32" s="18"/>
      <c r="J32" s="18"/>
      <c r="K32" s="18">
        <f t="shared" si="0"/>
        <v>6585.4400000000005</v>
      </c>
    </row>
    <row r="33" spans="1:11" ht="15.75" customHeight="1" x14ac:dyDescent="0.25">
      <c r="A33" s="5">
        <v>44075</v>
      </c>
      <c r="B33" s="6" t="s">
        <v>72</v>
      </c>
      <c r="C33" s="7" t="s">
        <v>36</v>
      </c>
      <c r="D33" s="7" t="s">
        <v>67</v>
      </c>
      <c r="E33" s="8"/>
      <c r="F33" s="8" t="s">
        <v>38</v>
      </c>
      <c r="G33" s="17"/>
      <c r="H33" s="17">
        <v>16</v>
      </c>
      <c r="I33" s="17"/>
      <c r="J33" s="17"/>
      <c r="K33" s="17">
        <f t="shared" si="0"/>
        <v>6569.4400000000005</v>
      </c>
    </row>
    <row r="34" spans="1:11" ht="15.75" customHeight="1" x14ac:dyDescent="0.25">
      <c r="A34" s="9">
        <v>44075</v>
      </c>
      <c r="B34" s="10" t="s">
        <v>76</v>
      </c>
      <c r="C34" s="11" t="s">
        <v>15</v>
      </c>
      <c r="D34" s="11" t="s">
        <v>77</v>
      </c>
      <c r="E34" s="12"/>
      <c r="F34" s="12" t="s">
        <v>14</v>
      </c>
      <c r="G34" s="18"/>
      <c r="H34" s="18"/>
      <c r="I34" s="18"/>
      <c r="J34" s="18">
        <v>7500</v>
      </c>
      <c r="K34" s="18">
        <f t="shared" si="0"/>
        <v>14069.44</v>
      </c>
    </row>
    <row r="35" spans="1:11" ht="15.75" customHeight="1" x14ac:dyDescent="0.25">
      <c r="A35" s="5">
        <v>44075</v>
      </c>
      <c r="B35" s="6" t="s">
        <v>72</v>
      </c>
      <c r="C35" s="7" t="s">
        <v>78</v>
      </c>
      <c r="D35" s="7" t="s">
        <v>79</v>
      </c>
      <c r="E35" s="8"/>
      <c r="F35" s="8" t="s">
        <v>47</v>
      </c>
      <c r="G35" s="17">
        <v>18</v>
      </c>
      <c r="H35" s="17">
        <v>108</v>
      </c>
      <c r="I35" s="17"/>
      <c r="J35" s="17"/>
      <c r="K35" s="17">
        <f t="shared" si="0"/>
        <v>13961.44</v>
      </c>
    </row>
    <row r="36" spans="1:11" ht="15.75" customHeight="1" x14ac:dyDescent="0.25">
      <c r="A36" s="9">
        <v>44075</v>
      </c>
      <c r="B36" s="10" t="s">
        <v>72</v>
      </c>
      <c r="C36" s="11" t="s">
        <v>80</v>
      </c>
      <c r="D36" s="11" t="s">
        <v>81</v>
      </c>
      <c r="E36" s="12"/>
      <c r="F36" s="12" t="s">
        <v>38</v>
      </c>
      <c r="G36" s="18">
        <v>30</v>
      </c>
      <c r="H36" s="18">
        <v>180</v>
      </c>
      <c r="I36" s="18"/>
      <c r="J36" s="18"/>
      <c r="K36" s="18">
        <f t="shared" si="0"/>
        <v>13781.44</v>
      </c>
    </row>
    <row r="37" spans="1:11" ht="15.75" customHeight="1" x14ac:dyDescent="0.25">
      <c r="A37" s="5">
        <v>44105</v>
      </c>
      <c r="B37" s="6" t="s">
        <v>82</v>
      </c>
      <c r="C37" s="7" t="s">
        <v>73</v>
      </c>
      <c r="D37" s="7" t="s">
        <v>83</v>
      </c>
      <c r="E37" s="8"/>
      <c r="F37" s="8" t="s">
        <v>18</v>
      </c>
      <c r="G37" s="17"/>
      <c r="H37" s="17">
        <v>224.3</v>
      </c>
      <c r="I37" s="17"/>
      <c r="J37" s="17"/>
      <c r="K37" s="17">
        <f t="shared" si="0"/>
        <v>13557.140000000001</v>
      </c>
    </row>
    <row r="38" spans="1:11" ht="15.75" customHeight="1" x14ac:dyDescent="0.25">
      <c r="A38" s="9">
        <v>44105</v>
      </c>
      <c r="B38" s="10" t="s">
        <v>82</v>
      </c>
      <c r="C38" s="11" t="s">
        <v>84</v>
      </c>
      <c r="D38" s="11" t="s">
        <v>85</v>
      </c>
      <c r="E38" s="12"/>
      <c r="F38" s="12" t="s">
        <v>38</v>
      </c>
      <c r="G38" s="18">
        <v>93.74</v>
      </c>
      <c r="H38" s="18">
        <v>562.45000000000005</v>
      </c>
      <c r="I38" s="18"/>
      <c r="J38" s="18"/>
      <c r="K38" s="18">
        <f t="shared" si="0"/>
        <v>12994.69</v>
      </c>
    </row>
    <row r="39" spans="1:11" ht="15.75" customHeight="1" x14ac:dyDescent="0.25">
      <c r="A39" s="5">
        <v>44105</v>
      </c>
      <c r="B39" s="6" t="s">
        <v>82</v>
      </c>
      <c r="C39" s="7" t="s">
        <v>26</v>
      </c>
      <c r="D39" s="7" t="s">
        <v>86</v>
      </c>
      <c r="E39" s="8"/>
      <c r="F39" s="8" t="s">
        <v>87</v>
      </c>
      <c r="G39" s="17">
        <v>3.8</v>
      </c>
      <c r="H39" s="17">
        <v>22.8</v>
      </c>
      <c r="I39" s="17"/>
      <c r="J39" s="17"/>
      <c r="K39" s="17">
        <f t="shared" si="0"/>
        <v>12971.890000000001</v>
      </c>
    </row>
    <row r="40" spans="1:11" ht="15.75" customHeight="1" x14ac:dyDescent="0.25">
      <c r="A40" s="9">
        <v>44105</v>
      </c>
      <c r="B40" s="10" t="s">
        <v>82</v>
      </c>
      <c r="C40" s="11" t="s">
        <v>26</v>
      </c>
      <c r="D40" s="11" t="s">
        <v>88</v>
      </c>
      <c r="E40" s="12"/>
      <c r="F40" s="12" t="s">
        <v>87</v>
      </c>
      <c r="G40" s="18">
        <v>2</v>
      </c>
      <c r="H40" s="18">
        <v>11.98</v>
      </c>
      <c r="I40" s="18"/>
      <c r="J40" s="18"/>
      <c r="K40" s="18">
        <f t="shared" si="0"/>
        <v>12959.910000000002</v>
      </c>
    </row>
    <row r="41" spans="1:11" ht="15.75" customHeight="1" x14ac:dyDescent="0.25">
      <c r="A41" s="5">
        <v>44136</v>
      </c>
      <c r="B41" s="6" t="s">
        <v>89</v>
      </c>
      <c r="C41" s="7" t="s">
        <v>73</v>
      </c>
      <c r="D41" s="7" t="s">
        <v>90</v>
      </c>
      <c r="E41" s="8"/>
      <c r="F41" s="8" t="s">
        <v>18</v>
      </c>
      <c r="G41" s="17"/>
      <c r="H41" s="17">
        <v>224.3</v>
      </c>
      <c r="I41" s="17"/>
      <c r="J41" s="17"/>
      <c r="K41" s="17">
        <f t="shared" si="0"/>
        <v>12735.610000000002</v>
      </c>
    </row>
    <row r="42" spans="1:11" ht="15.75" customHeight="1" x14ac:dyDescent="0.25">
      <c r="A42" s="9">
        <v>44166</v>
      </c>
      <c r="B42" s="10" t="s">
        <v>91</v>
      </c>
      <c r="C42" s="11" t="s">
        <v>16</v>
      </c>
      <c r="D42" s="11" t="s">
        <v>92</v>
      </c>
      <c r="E42" s="12"/>
      <c r="F42" s="12" t="s">
        <v>18</v>
      </c>
      <c r="G42" s="18"/>
      <c r="H42" s="18">
        <v>224.3</v>
      </c>
      <c r="I42" s="18"/>
      <c r="J42" s="18"/>
      <c r="K42" s="18">
        <f t="shared" si="0"/>
        <v>12511.310000000003</v>
      </c>
    </row>
    <row r="43" spans="1:11" ht="15.75" customHeight="1" x14ac:dyDescent="0.25">
      <c r="A43" s="5">
        <v>44166</v>
      </c>
      <c r="B43" s="6" t="s">
        <v>89</v>
      </c>
      <c r="C43" s="7" t="s">
        <v>36</v>
      </c>
      <c r="D43" s="7" t="s">
        <v>93</v>
      </c>
      <c r="E43" s="8"/>
      <c r="F43" s="8" t="s">
        <v>38</v>
      </c>
      <c r="G43" s="17"/>
      <c r="H43" s="17">
        <v>8</v>
      </c>
      <c r="I43" s="17"/>
      <c r="J43" s="17"/>
      <c r="K43" s="17">
        <f t="shared" si="0"/>
        <v>12503.310000000003</v>
      </c>
    </row>
    <row r="44" spans="1:11" ht="15.75" customHeight="1" x14ac:dyDescent="0.25">
      <c r="A44" s="9">
        <v>44166</v>
      </c>
      <c r="B44" s="10" t="s">
        <v>89</v>
      </c>
      <c r="C44" s="11" t="s">
        <v>94</v>
      </c>
      <c r="D44" s="11" t="s">
        <v>95</v>
      </c>
      <c r="E44" s="12"/>
      <c r="F44" s="12" t="s">
        <v>96</v>
      </c>
      <c r="G44" s="18">
        <v>60</v>
      </c>
      <c r="H44" s="18">
        <v>360</v>
      </c>
      <c r="I44" s="18"/>
      <c r="J44" s="18"/>
      <c r="K44" s="18">
        <f t="shared" si="0"/>
        <v>12143.310000000003</v>
      </c>
    </row>
    <row r="45" spans="1:11" ht="15.75" customHeight="1" x14ac:dyDescent="0.25">
      <c r="A45" s="5">
        <v>44166</v>
      </c>
      <c r="B45" s="6" t="s">
        <v>89</v>
      </c>
      <c r="C45" s="7" t="s">
        <v>16</v>
      </c>
      <c r="D45" s="7" t="s">
        <v>97</v>
      </c>
      <c r="E45" s="8"/>
      <c r="F45" s="8" t="s">
        <v>20</v>
      </c>
      <c r="G45" s="17"/>
      <c r="H45" s="17">
        <v>47.2</v>
      </c>
      <c r="I45" s="17"/>
      <c r="J45" s="17"/>
      <c r="K45" s="17">
        <f t="shared" si="0"/>
        <v>12096.110000000002</v>
      </c>
    </row>
    <row r="46" spans="1:11" ht="15.75" customHeight="1" x14ac:dyDescent="0.25">
      <c r="A46" s="9">
        <v>44197</v>
      </c>
      <c r="B46" s="10" t="s">
        <v>98</v>
      </c>
      <c r="C46" s="11" t="s">
        <v>73</v>
      </c>
      <c r="D46" s="11" t="s">
        <v>99</v>
      </c>
      <c r="E46" s="12"/>
      <c r="F46" s="12" t="s">
        <v>20</v>
      </c>
      <c r="G46" s="18"/>
      <c r="H46" s="18">
        <v>23.6</v>
      </c>
      <c r="I46" s="18"/>
      <c r="J46" s="18"/>
      <c r="K46" s="18">
        <f t="shared" si="0"/>
        <v>12072.510000000002</v>
      </c>
    </row>
    <row r="47" spans="1:11" ht="15.75" customHeight="1" x14ac:dyDescent="0.25">
      <c r="A47" s="5">
        <v>44197</v>
      </c>
      <c r="B47" s="6" t="s">
        <v>98</v>
      </c>
      <c r="C47" s="7" t="s">
        <v>100</v>
      </c>
      <c r="D47" s="7" t="s">
        <v>101</v>
      </c>
      <c r="E47" s="8"/>
      <c r="F47" s="8" t="s">
        <v>38</v>
      </c>
      <c r="G47" s="17"/>
      <c r="H47" s="17">
        <v>15</v>
      </c>
      <c r="I47" s="17"/>
      <c r="J47" s="17"/>
      <c r="K47" s="17">
        <f t="shared" si="0"/>
        <v>12057.510000000002</v>
      </c>
    </row>
    <row r="48" spans="1:11" ht="15.75" customHeight="1" x14ac:dyDescent="0.25">
      <c r="A48" s="9">
        <v>44197</v>
      </c>
      <c r="B48" s="10" t="s">
        <v>98</v>
      </c>
      <c r="C48" s="11" t="s">
        <v>102</v>
      </c>
      <c r="D48" s="11" t="s">
        <v>103</v>
      </c>
      <c r="E48" s="12"/>
      <c r="F48" s="12" t="s">
        <v>38</v>
      </c>
      <c r="G48" s="18"/>
      <c r="H48" s="18">
        <v>8</v>
      </c>
      <c r="I48" s="18"/>
      <c r="J48" s="18"/>
      <c r="K48" s="18">
        <f t="shared" si="0"/>
        <v>12049.510000000002</v>
      </c>
    </row>
    <row r="49" spans="1:11" ht="15.75" customHeight="1" x14ac:dyDescent="0.25">
      <c r="A49" s="5">
        <v>44197</v>
      </c>
      <c r="B49" s="6" t="s">
        <v>98</v>
      </c>
      <c r="C49" s="7" t="s">
        <v>104</v>
      </c>
      <c r="D49" s="7" t="s">
        <v>105</v>
      </c>
      <c r="E49" s="8"/>
      <c r="F49" s="8" t="s">
        <v>106</v>
      </c>
      <c r="G49" s="17"/>
      <c r="H49" s="17">
        <v>100</v>
      </c>
      <c r="I49" s="17"/>
      <c r="J49" s="17"/>
      <c r="K49" s="17">
        <f t="shared" si="0"/>
        <v>11949.510000000002</v>
      </c>
    </row>
    <row r="50" spans="1:11" ht="15.75" customHeight="1" x14ac:dyDescent="0.25">
      <c r="A50" s="9">
        <v>44197</v>
      </c>
      <c r="B50" s="10" t="s">
        <v>98</v>
      </c>
      <c r="C50" s="11" t="s">
        <v>107</v>
      </c>
      <c r="D50" s="11" t="s">
        <v>108</v>
      </c>
      <c r="E50" s="12"/>
      <c r="F50" s="12" t="s">
        <v>109</v>
      </c>
      <c r="G50" s="18"/>
      <c r="H50" s="18">
        <v>200</v>
      </c>
      <c r="I50" s="18"/>
      <c r="J50" s="18"/>
      <c r="K50" s="18">
        <f t="shared" si="0"/>
        <v>11749.510000000002</v>
      </c>
    </row>
    <row r="51" spans="1:11" ht="15.75" customHeight="1" x14ac:dyDescent="0.25">
      <c r="A51" s="5">
        <v>44228</v>
      </c>
      <c r="B51" s="6" t="s">
        <v>110</v>
      </c>
      <c r="C51" s="7" t="s">
        <v>73</v>
      </c>
      <c r="D51" s="7" t="s">
        <v>111</v>
      </c>
      <c r="E51" s="8"/>
      <c r="F51" s="8" t="s">
        <v>18</v>
      </c>
      <c r="G51" s="17"/>
      <c r="H51" s="17">
        <v>224.3</v>
      </c>
      <c r="I51" s="17"/>
      <c r="J51" s="17"/>
      <c r="K51" s="17">
        <f t="shared" si="0"/>
        <v>11525.210000000003</v>
      </c>
    </row>
    <row r="52" spans="1:11" ht="15.75" customHeight="1" x14ac:dyDescent="0.25">
      <c r="A52" s="9">
        <v>44228</v>
      </c>
      <c r="B52" s="10" t="s">
        <v>110</v>
      </c>
      <c r="C52" s="11" t="s">
        <v>73</v>
      </c>
      <c r="D52" s="11" t="s">
        <v>19</v>
      </c>
      <c r="E52" s="12"/>
      <c r="F52" s="12" t="s">
        <v>20</v>
      </c>
      <c r="G52" s="18"/>
      <c r="H52" s="18">
        <v>23.6</v>
      </c>
      <c r="I52" s="18"/>
      <c r="J52" s="18"/>
      <c r="K52" s="18">
        <f t="shared" si="0"/>
        <v>11501.610000000002</v>
      </c>
    </row>
    <row r="53" spans="1:11" ht="15.75" customHeight="1" x14ac:dyDescent="0.25">
      <c r="A53" s="5">
        <v>44228</v>
      </c>
      <c r="B53" s="6" t="s">
        <v>110</v>
      </c>
      <c r="C53" s="7" t="s">
        <v>112</v>
      </c>
      <c r="D53" s="7" t="s">
        <v>113</v>
      </c>
      <c r="E53" s="8"/>
      <c r="F53" s="8" t="s">
        <v>28</v>
      </c>
      <c r="G53" s="17"/>
      <c r="H53" s="17">
        <v>169.17</v>
      </c>
      <c r="I53" s="17"/>
      <c r="J53" s="17"/>
      <c r="K53" s="17">
        <f t="shared" si="0"/>
        <v>11332.440000000002</v>
      </c>
    </row>
    <row r="54" spans="1:11" ht="15.75" customHeight="1" x14ac:dyDescent="0.25">
      <c r="A54" s="9">
        <v>44228</v>
      </c>
      <c r="B54" s="10" t="s">
        <v>110</v>
      </c>
      <c r="C54" s="11" t="s">
        <v>26</v>
      </c>
      <c r="D54" s="11" t="s">
        <v>114</v>
      </c>
      <c r="E54" s="12"/>
      <c r="F54" s="12" t="s">
        <v>38</v>
      </c>
      <c r="G54" s="18">
        <v>1.78</v>
      </c>
      <c r="H54" s="18">
        <v>10.72</v>
      </c>
      <c r="I54" s="18"/>
      <c r="J54" s="18"/>
      <c r="K54" s="18">
        <f t="shared" si="0"/>
        <v>11321.720000000003</v>
      </c>
    </row>
    <row r="55" spans="1:11" ht="15.75" customHeight="1" x14ac:dyDescent="0.25">
      <c r="A55" s="5">
        <v>44228</v>
      </c>
      <c r="B55" s="6" t="s">
        <v>110</v>
      </c>
      <c r="C55" s="7" t="s">
        <v>26</v>
      </c>
      <c r="D55" s="7" t="s">
        <v>115</v>
      </c>
      <c r="E55" s="8"/>
      <c r="F55" s="8" t="s">
        <v>87</v>
      </c>
      <c r="G55" s="17">
        <v>20</v>
      </c>
      <c r="H55" s="17">
        <v>120</v>
      </c>
      <c r="I55" s="17"/>
      <c r="J55" s="17"/>
      <c r="K55" s="17">
        <f t="shared" si="0"/>
        <v>11201.720000000003</v>
      </c>
    </row>
    <row r="56" spans="1:11" ht="15.75" customHeight="1" x14ac:dyDescent="0.25">
      <c r="A56" s="9">
        <v>44228</v>
      </c>
      <c r="B56" s="10" t="s">
        <v>110</v>
      </c>
      <c r="C56" s="11" t="s">
        <v>100</v>
      </c>
      <c r="D56" s="11" t="s">
        <v>116</v>
      </c>
      <c r="E56" s="12"/>
      <c r="F56" s="12" t="s">
        <v>38</v>
      </c>
      <c r="G56" s="18"/>
      <c r="H56" s="18">
        <v>16.25</v>
      </c>
      <c r="I56" s="18"/>
      <c r="J56" s="18"/>
      <c r="K56" s="18">
        <f t="shared" si="0"/>
        <v>11185.470000000003</v>
      </c>
    </row>
    <row r="57" spans="1:11" ht="15.75" customHeight="1" x14ac:dyDescent="0.25">
      <c r="A57" s="5">
        <v>44256</v>
      </c>
      <c r="B57" s="6" t="s">
        <v>117</v>
      </c>
      <c r="C57" s="7" t="s">
        <v>16</v>
      </c>
      <c r="D57" s="7" t="s">
        <v>118</v>
      </c>
      <c r="E57" s="8"/>
      <c r="F57" s="8" t="s">
        <v>18</v>
      </c>
      <c r="G57" s="17"/>
      <c r="H57" s="17">
        <v>224.3</v>
      </c>
      <c r="I57" s="17"/>
      <c r="J57" s="17"/>
      <c r="K57" s="17">
        <f t="shared" si="0"/>
        <v>10961.170000000004</v>
      </c>
    </row>
    <row r="58" spans="1:11" ht="15.75" customHeight="1" x14ac:dyDescent="0.25">
      <c r="A58" s="9">
        <v>44256</v>
      </c>
      <c r="B58" s="10" t="s">
        <v>117</v>
      </c>
      <c r="C58" s="11" t="s">
        <v>73</v>
      </c>
      <c r="D58" s="11" t="s">
        <v>19</v>
      </c>
      <c r="E58" s="12"/>
      <c r="F58" s="12" t="s">
        <v>20</v>
      </c>
      <c r="G58" s="18"/>
      <c r="H58" s="18">
        <v>23.6</v>
      </c>
      <c r="I58" s="18"/>
      <c r="J58" s="18"/>
      <c r="K58" s="18">
        <f t="shared" si="0"/>
        <v>10937.570000000003</v>
      </c>
    </row>
    <row r="59" spans="1:11" ht="15.75" customHeight="1" x14ac:dyDescent="0.25">
      <c r="A59" s="5">
        <v>44256</v>
      </c>
      <c r="B59" s="6" t="s">
        <v>117</v>
      </c>
      <c r="C59" s="7" t="s">
        <v>36</v>
      </c>
      <c r="D59" s="7" t="s">
        <v>119</v>
      </c>
      <c r="E59" s="8"/>
      <c r="F59" s="8" t="s">
        <v>38</v>
      </c>
      <c r="G59" s="17"/>
      <c r="H59" s="17">
        <v>16</v>
      </c>
      <c r="I59" s="17"/>
      <c r="J59" s="17"/>
      <c r="K59" s="17">
        <f t="shared" si="0"/>
        <v>10921.570000000003</v>
      </c>
    </row>
    <row r="60" spans="1:11" ht="15.75" customHeight="1" x14ac:dyDescent="0.25">
      <c r="A60" s="9">
        <v>44256</v>
      </c>
      <c r="B60" s="10" t="s">
        <v>117</v>
      </c>
      <c r="C60" s="11" t="s">
        <v>100</v>
      </c>
      <c r="D60" s="11" t="s">
        <v>116</v>
      </c>
      <c r="E60" s="12"/>
      <c r="F60" s="12" t="s">
        <v>38</v>
      </c>
      <c r="G60" s="18"/>
      <c r="H60" s="18">
        <v>16.245000000000001</v>
      </c>
      <c r="I60" s="18"/>
      <c r="J60" s="18"/>
      <c r="K60" s="18">
        <f t="shared" si="0"/>
        <v>10905.325000000003</v>
      </c>
    </row>
    <row r="61" spans="1:11" ht="15.75" customHeight="1" x14ac:dyDescent="0.25">
      <c r="A61" s="5">
        <v>44256</v>
      </c>
      <c r="B61" s="6" t="s">
        <v>117</v>
      </c>
      <c r="C61" s="7" t="s">
        <v>120</v>
      </c>
      <c r="D61" s="7" t="s">
        <v>121</v>
      </c>
      <c r="E61" s="8"/>
      <c r="F61" s="8" t="s">
        <v>96</v>
      </c>
      <c r="G61" s="17"/>
      <c r="H61" s="17">
        <v>954</v>
      </c>
      <c r="I61" s="17"/>
      <c r="J61" s="17"/>
      <c r="K61" s="17">
        <f t="shared" si="0"/>
        <v>9951.3250000000025</v>
      </c>
    </row>
    <row r="62" spans="1:11" ht="15.75" customHeight="1" x14ac:dyDescent="0.25">
      <c r="A62" s="9">
        <v>44256</v>
      </c>
      <c r="B62" s="10" t="s">
        <v>117</v>
      </c>
      <c r="C62" s="11" t="s">
        <v>36</v>
      </c>
      <c r="D62" s="11" t="s">
        <v>122</v>
      </c>
      <c r="E62" s="12"/>
      <c r="F62" s="12" t="s">
        <v>38</v>
      </c>
      <c r="G62" s="18"/>
      <c r="H62" s="18">
        <v>8</v>
      </c>
      <c r="I62" s="18"/>
      <c r="J62" s="18"/>
      <c r="K62" s="18">
        <f t="shared" si="0"/>
        <v>9943.3250000000025</v>
      </c>
    </row>
    <row r="63" spans="1:11" ht="15.75" customHeight="1" x14ac:dyDescent="0.25">
      <c r="A63" s="5">
        <v>44287</v>
      </c>
      <c r="B63" s="6" t="s">
        <v>123</v>
      </c>
      <c r="C63" s="7" t="s">
        <v>16</v>
      </c>
      <c r="D63" s="7" t="s">
        <v>124</v>
      </c>
      <c r="E63" s="8"/>
      <c r="F63" s="8" t="s">
        <v>18</v>
      </c>
      <c r="G63" s="17"/>
      <c r="H63" s="17">
        <v>224.3</v>
      </c>
      <c r="I63" s="17"/>
      <c r="J63" s="17"/>
      <c r="K63" s="17">
        <f t="shared" si="0"/>
        <v>9719.0250000000033</v>
      </c>
    </row>
    <row r="64" spans="1:11" ht="15.75" customHeight="1" x14ac:dyDescent="0.25">
      <c r="A64" s="9">
        <v>44287</v>
      </c>
      <c r="B64" s="10" t="s">
        <v>123</v>
      </c>
      <c r="C64" s="11" t="s">
        <v>73</v>
      </c>
      <c r="D64" s="11" t="s">
        <v>19</v>
      </c>
      <c r="E64" s="12"/>
      <c r="F64" s="12" t="s">
        <v>20</v>
      </c>
      <c r="G64" s="18"/>
      <c r="H64" s="18">
        <v>28.6</v>
      </c>
      <c r="I64" s="18"/>
      <c r="J64" s="18"/>
      <c r="K64" s="18">
        <f t="shared" si="0"/>
        <v>9690.4250000000029</v>
      </c>
    </row>
    <row r="65" spans="1:11" ht="15.75" customHeight="1" x14ac:dyDescent="0.25">
      <c r="A65" s="5">
        <v>44287</v>
      </c>
      <c r="B65" s="6" t="s">
        <v>123</v>
      </c>
      <c r="C65" s="7" t="s">
        <v>100</v>
      </c>
      <c r="D65" s="7" t="s">
        <v>125</v>
      </c>
      <c r="E65" s="8"/>
      <c r="F65" s="8" t="s">
        <v>38</v>
      </c>
      <c r="G65" s="17"/>
      <c r="H65" s="17">
        <v>16.25</v>
      </c>
      <c r="I65" s="17"/>
      <c r="J65" s="17"/>
      <c r="K65" s="17">
        <f t="shared" si="0"/>
        <v>9674.1750000000029</v>
      </c>
    </row>
    <row r="66" spans="1:11" ht="15.75" customHeight="1" x14ac:dyDescent="0.25">
      <c r="A66" s="9">
        <v>44287</v>
      </c>
      <c r="B66" s="10" t="s">
        <v>123</v>
      </c>
      <c r="C66" s="11" t="s">
        <v>126</v>
      </c>
      <c r="D66" s="11" t="s">
        <v>127</v>
      </c>
      <c r="E66" s="12"/>
      <c r="F66" s="12" t="s">
        <v>38</v>
      </c>
      <c r="G66" s="18">
        <v>7.42</v>
      </c>
      <c r="H66" s="18">
        <v>44.49</v>
      </c>
      <c r="I66" s="18"/>
      <c r="J66" s="18"/>
      <c r="K66" s="18">
        <f t="shared" si="0"/>
        <v>9629.6850000000031</v>
      </c>
    </row>
    <row r="67" spans="1:11" ht="15.75" customHeight="1" thickBot="1" x14ac:dyDescent="0.3">
      <c r="A67" s="5"/>
      <c r="B67" s="6"/>
      <c r="C67" s="7"/>
      <c r="D67" s="7"/>
      <c r="E67" s="8"/>
      <c r="F67" s="8"/>
      <c r="G67" s="17"/>
      <c r="H67" s="17"/>
      <c r="I67" s="17"/>
      <c r="J67" s="17"/>
      <c r="K67" s="17">
        <f t="shared" si="0"/>
        <v>9629.6850000000031</v>
      </c>
    </row>
    <row r="68" spans="1:11" ht="15.75" customHeight="1" thickTop="1" x14ac:dyDescent="0.25">
      <c r="A68" s="13"/>
      <c r="B68" s="14"/>
      <c r="C68" s="15"/>
      <c r="D68" s="15"/>
      <c r="E68" s="16"/>
      <c r="F68" s="16"/>
      <c r="G68" s="19">
        <f>SUBTOTAL(109,[1]!Table24[VAT Included])</f>
        <v>442.53</v>
      </c>
      <c r="H68" s="19">
        <f>SUBTOTAL(109,[1]!Table24[Expense Amount])</f>
        <v>10166.735000000001</v>
      </c>
      <c r="I68" s="19"/>
      <c r="J68" s="19">
        <f>SUBTOTAL(109,[1]!Table24[Receipt Amount])</f>
        <v>19796.419999999998</v>
      </c>
      <c r="K68" s="19"/>
    </row>
    <row r="69" spans="1:11" ht="15.75" customHeight="1" x14ac:dyDescent="0.25"/>
    <row r="73" spans="1:11" ht="20.25" thickBot="1" x14ac:dyDescent="0.3">
      <c r="B73" s="20" t="s">
        <v>128</v>
      </c>
      <c r="C73" s="20"/>
      <c r="D73" s="20"/>
      <c r="E73" s="20"/>
      <c r="F73" s="21">
        <f>EndOfPeriod</f>
        <v>44316</v>
      </c>
      <c r="G73" s="22"/>
      <c r="H73" s="22"/>
    </row>
    <row r="74" spans="1:11" ht="61.5" thickTop="1" thickBot="1" x14ac:dyDescent="0.3">
      <c r="A74" s="23" t="s">
        <v>129</v>
      </c>
      <c r="B74" s="23" t="s">
        <v>5</v>
      </c>
      <c r="C74" s="24" t="str">
        <f>"Budget - Year to " &amp; TEXT(YearEnd,"mmmm yyyy")</f>
        <v>Budget - Year to March 2021</v>
      </c>
      <c r="D74" s="24" t="str">
        <f>"Expenditure to " &amp; TEXT(EndOfPeriod,"dd mmm yyyy")</f>
        <v>Expenditure to 30 Apr 2021</v>
      </c>
      <c r="E74" s="24" t="str">
        <f>"Budget Proportion to " &amp; TEXT(EndOfPeriod,"dd mmm yyyy")</f>
        <v>Budget Proportion to 30 Apr 2021</v>
      </c>
      <c r="F74" s="24" t="str">
        <f>"Adverse/ Favourable to "  &amp; TEXT(EndOfPeriod,"dd mmm yyyy")</f>
        <v>Adverse/ Favourable to 30 Apr 2021</v>
      </c>
      <c r="G74" s="24" t="str">
        <f>"Remaining Budget - Year to " &amp; TEXT(YearEnd,"mmmm yyyy")</f>
        <v>Remaining Budget - Year to March 2021</v>
      </c>
      <c r="H74" s="24"/>
    </row>
    <row r="75" spans="1:11" ht="15.75" thickTop="1" x14ac:dyDescent="0.25">
      <c r="A75" t="s">
        <v>130</v>
      </c>
      <c r="B75" t="s">
        <v>20</v>
      </c>
      <c r="C75" s="25">
        <v>304</v>
      </c>
      <c r="D75" s="25">
        <f>IFERROR(SUMIFS([1]!Table24[Expense Amount],[1]!Table24[PeriodNumber],"&lt;=" &amp; [1]Parameters!$J$5,[1]!Table24[Category],$B75),"")</f>
        <v>384.10000000000008</v>
      </c>
      <c r="E75" s="25">
        <f>(C75/12)*[1]Parameters!$J$5</f>
        <v>304</v>
      </c>
      <c r="F75" s="25">
        <f>IFERROR(E75-D75,"")</f>
        <v>-80.10000000000008</v>
      </c>
      <c r="G75" s="25">
        <f>IFERROR(C75-D75,"")</f>
        <v>-80.10000000000008</v>
      </c>
      <c r="H75" s="25"/>
    </row>
    <row r="76" spans="1:11" x14ac:dyDescent="0.25">
      <c r="A76" t="s">
        <v>131</v>
      </c>
      <c r="B76" t="s">
        <v>18</v>
      </c>
      <c r="C76" s="25">
        <v>2700</v>
      </c>
      <c r="D76" s="25">
        <f>IFERROR(SUMIFS([1]!Table24[Expense Amount],[1]!Table24[PeriodNumber],"&lt;=" &amp; [1]Parameters!$J$5,[1]!Table24[Category],$B76),"")</f>
        <v>2691.6000000000004</v>
      </c>
      <c r="E76" s="25">
        <f>(C76/12)*[1]Parameters!$J$5</f>
        <v>2700</v>
      </c>
      <c r="F76" s="25">
        <f t="shared" ref="F76:F88" si="1">E76-D76</f>
        <v>8.3999999999996362</v>
      </c>
      <c r="G76" s="25">
        <f t="shared" ref="G76:G92" si="2">C76-D76</f>
        <v>8.3999999999996362</v>
      </c>
      <c r="H76" s="25"/>
    </row>
    <row r="77" spans="1:11" x14ac:dyDescent="0.25">
      <c r="A77" t="s">
        <v>132</v>
      </c>
      <c r="B77" t="s">
        <v>87</v>
      </c>
      <c r="C77" s="25">
        <v>200</v>
      </c>
      <c r="D77" s="25">
        <f>IFERROR(SUMIFS([1]!Table24[Expense Amount],[1]!Table24[PeriodNumber],"&lt;=" &amp; [1]Parameters!$J$5,[1]!Table24[Category],$B77),"")</f>
        <v>154.78</v>
      </c>
      <c r="E77" s="25">
        <f>(C77/12)*[1]Parameters!$J$5</f>
        <v>200</v>
      </c>
      <c r="F77" s="25">
        <f t="shared" si="1"/>
        <v>45.22</v>
      </c>
      <c r="G77" s="25">
        <f t="shared" si="2"/>
        <v>45.22</v>
      </c>
      <c r="H77" s="25"/>
    </row>
    <row r="78" spans="1:11" x14ac:dyDescent="0.25">
      <c r="B78" t="s">
        <v>96</v>
      </c>
      <c r="C78" s="25">
        <v>1060</v>
      </c>
      <c r="D78" s="25">
        <f>IFERROR(SUMIFS([1]!Table24[Expense Amount],[1]!Table24[PeriodNumber],"&lt;=" &amp; [1]Parameters!$J$5,[1]!Table24[Category],$B78),"")</f>
        <v>1314</v>
      </c>
      <c r="E78" s="25">
        <f>(C78/12)*[1]Parameters!$J$5</f>
        <v>1060</v>
      </c>
      <c r="F78" s="25">
        <f t="shared" si="1"/>
        <v>-254</v>
      </c>
      <c r="G78" s="25">
        <f t="shared" si="2"/>
        <v>-254</v>
      </c>
      <c r="H78" s="25"/>
    </row>
    <row r="79" spans="1:11" x14ac:dyDescent="0.25">
      <c r="B79" t="s">
        <v>106</v>
      </c>
      <c r="C79" s="25">
        <v>100</v>
      </c>
      <c r="D79" s="25">
        <f>IFERROR(SUMIFS([1]!Table24[Expense Amount],[1]!Table24[PeriodNumber],"&lt;=" &amp; [1]Parameters!$J$5,[1]!Table24[Category],$B79),"")</f>
        <v>100</v>
      </c>
      <c r="E79" s="25">
        <f>(C79/12)*[1]Parameters!$J$5</f>
        <v>100</v>
      </c>
      <c r="F79" s="25">
        <f t="shared" si="1"/>
        <v>0</v>
      </c>
      <c r="G79" s="25">
        <f t="shared" si="2"/>
        <v>0</v>
      </c>
      <c r="H79" s="25"/>
    </row>
    <row r="80" spans="1:11" x14ac:dyDescent="0.25">
      <c r="B80" t="s">
        <v>43</v>
      </c>
      <c r="C80" s="25">
        <v>300</v>
      </c>
      <c r="D80" s="25">
        <f>IFERROR(SUMIFS([1]!Table24[Expense Amount],[1]!Table24[PeriodNumber],"&lt;=" &amp; [1]Parameters!$J$5,[1]!Table24[Category],$B80),"")</f>
        <v>282.61</v>
      </c>
      <c r="E80" s="25">
        <f>(C80/12)*[1]Parameters!$J$5</f>
        <v>300</v>
      </c>
      <c r="F80" s="25">
        <f t="shared" si="1"/>
        <v>17.389999999999986</v>
      </c>
      <c r="G80" s="25">
        <f t="shared" si="2"/>
        <v>17.389999999999986</v>
      </c>
      <c r="H80" s="25"/>
    </row>
    <row r="81" spans="1:8" x14ac:dyDescent="0.25">
      <c r="B81" t="s">
        <v>35</v>
      </c>
      <c r="C81" s="25">
        <v>120</v>
      </c>
      <c r="D81" s="25">
        <f>IFERROR(SUMIFS([1]!Table24[Expense Amount],[1]!Table24[PeriodNumber],"&lt;=" &amp; [1]Parameters!$J$5,[1]!Table24[Category],$B81),"")</f>
        <v>82.81</v>
      </c>
      <c r="E81" s="25">
        <f>(C81/12)*[1]Parameters!$J$5</f>
        <v>120</v>
      </c>
      <c r="F81" s="25">
        <f t="shared" si="1"/>
        <v>37.19</v>
      </c>
      <c r="G81" s="25">
        <f t="shared" si="2"/>
        <v>37.19</v>
      </c>
      <c r="H81" s="25"/>
    </row>
    <row r="82" spans="1:8" x14ac:dyDescent="0.25">
      <c r="B82" t="s">
        <v>31</v>
      </c>
      <c r="C82" s="25">
        <v>327</v>
      </c>
      <c r="D82" s="25">
        <f>IFERROR(SUMIFS([1]!Table24[Expense Amount],[1]!Table24[PeriodNumber],"&lt;=" &amp; [1]Parameters!$J$5,[1]!Table24[Category],$B82),"")</f>
        <v>300</v>
      </c>
      <c r="E82" s="25">
        <f>(C82/12)*[1]Parameters!$J$5</f>
        <v>327</v>
      </c>
      <c r="F82" s="25">
        <f t="shared" si="1"/>
        <v>27</v>
      </c>
      <c r="G82" s="25">
        <f t="shared" si="2"/>
        <v>27</v>
      </c>
      <c r="H82" s="25"/>
    </row>
    <row r="83" spans="1:8" x14ac:dyDescent="0.25">
      <c r="B83" t="s">
        <v>69</v>
      </c>
      <c r="C83" s="25">
        <v>200</v>
      </c>
      <c r="D83" s="25">
        <f>IFERROR(SUMIFS([1]!Table24[Expense Amount],[1]!Table24[PeriodNumber],"&lt;=" &amp; [1]Parameters!$J$5,[1]!Table24[Category],$B83),"")</f>
        <v>120</v>
      </c>
      <c r="E83" s="25">
        <f>(C83/12)*[1]Parameters!$J$5</f>
        <v>200</v>
      </c>
      <c r="F83" s="25">
        <f t="shared" si="1"/>
        <v>80</v>
      </c>
      <c r="G83" s="25">
        <f t="shared" si="2"/>
        <v>80</v>
      </c>
      <c r="H83" s="25"/>
    </row>
    <row r="84" spans="1:8" x14ac:dyDescent="0.25">
      <c r="B84" t="s">
        <v>28</v>
      </c>
      <c r="C84" s="25">
        <v>250</v>
      </c>
      <c r="D84" s="25">
        <f>IFERROR(SUMIFS([1]!Table24[Expense Amount],[1]!Table24[PeriodNumber],"&lt;=" &amp; [1]Parameters!$J$5,[1]!Table24[Category],$B84),"")</f>
        <v>211.67</v>
      </c>
      <c r="E84" s="25">
        <f>(C84/12)*[1]Parameters!$J$5</f>
        <v>250</v>
      </c>
      <c r="F84" s="25">
        <f t="shared" si="1"/>
        <v>38.330000000000013</v>
      </c>
      <c r="G84" s="25">
        <f t="shared" si="2"/>
        <v>38.330000000000013</v>
      </c>
      <c r="H84" s="25"/>
    </row>
    <row r="85" spans="1:8" x14ac:dyDescent="0.25">
      <c r="A85" t="s">
        <v>133</v>
      </c>
      <c r="B85" t="s">
        <v>47</v>
      </c>
      <c r="C85" s="25">
        <v>1000</v>
      </c>
      <c r="D85" s="25">
        <f>IFERROR(SUMIFS([1]!Table24[Expense Amount],[1]!Table24[PeriodNumber],"&lt;=" &amp; [1]Parameters!$J$5,[1]!Table24[Category],$B85),"")</f>
        <v>1027.1599999999999</v>
      </c>
      <c r="E85" s="25">
        <f>(C85/12)*[1]Parameters!$J$5</f>
        <v>1000</v>
      </c>
      <c r="F85" s="25">
        <f t="shared" si="1"/>
        <v>-27.159999999999854</v>
      </c>
      <c r="G85" s="25">
        <f t="shared" si="2"/>
        <v>-27.159999999999854</v>
      </c>
      <c r="H85" s="25"/>
    </row>
    <row r="86" spans="1:8" x14ac:dyDescent="0.25">
      <c r="B86" t="s">
        <v>38</v>
      </c>
      <c r="C86" s="25">
        <v>2000</v>
      </c>
      <c r="D86" s="25">
        <f>IFERROR(SUMIFS([1]!Table24[Expense Amount],[1]!Table24[PeriodNumber],"&lt;=" &amp; [1]Parameters!$J$5,[1]!Table24[Category],$B86),"")</f>
        <v>1930.405</v>
      </c>
      <c r="E86" s="25">
        <f>(C86/12)*[1]Parameters!$J$5</f>
        <v>2000</v>
      </c>
      <c r="F86" s="25">
        <f>E86-D86</f>
        <v>69.595000000000027</v>
      </c>
      <c r="G86" s="25">
        <f>C86-D86</f>
        <v>69.595000000000027</v>
      </c>
      <c r="H86" s="25"/>
    </row>
    <row r="87" spans="1:8" x14ac:dyDescent="0.25">
      <c r="B87" t="s">
        <v>134</v>
      </c>
      <c r="C87" s="25">
        <v>316</v>
      </c>
      <c r="D87" s="25">
        <f>IFERROR(SUMIFS([1]!Table24[Expense Amount],[1]!Table24[PeriodNumber],"&lt;=" &amp; [1]Parameters!$J$5,[1]!Table24[Category],$B87),"")</f>
        <v>0</v>
      </c>
      <c r="E87" s="25">
        <f>(C87/12)*[1]Parameters!$J$5</f>
        <v>316</v>
      </c>
      <c r="F87" s="25">
        <f t="shared" si="1"/>
        <v>316</v>
      </c>
      <c r="G87" s="25">
        <f t="shared" si="2"/>
        <v>316</v>
      </c>
      <c r="H87" s="25"/>
    </row>
    <row r="88" spans="1:8" x14ac:dyDescent="0.25">
      <c r="A88" t="s">
        <v>135</v>
      </c>
      <c r="B88" t="s">
        <v>135</v>
      </c>
      <c r="C88" s="25">
        <v>1000</v>
      </c>
      <c r="D88" s="25">
        <f>IFERROR(SUMIFS([1]!Table24[Expense Amount],[1]!Table24[PeriodNumber],"&lt;=" &amp; [1]Parameters!$J$5,[1]!Table24[Category],$B88),"")</f>
        <v>0</v>
      </c>
      <c r="E88" s="25">
        <f>(C88/12)*[1]Parameters!$J$5</f>
        <v>1000</v>
      </c>
      <c r="F88" s="25">
        <f t="shared" si="1"/>
        <v>1000</v>
      </c>
      <c r="G88" s="25">
        <f t="shared" si="2"/>
        <v>1000</v>
      </c>
      <c r="H88" s="25"/>
    </row>
    <row r="89" spans="1:8" x14ac:dyDescent="0.25">
      <c r="A89" t="s">
        <v>136</v>
      </c>
      <c r="B89" t="s">
        <v>137</v>
      </c>
      <c r="C89" s="25">
        <v>2076</v>
      </c>
      <c r="D89" s="25">
        <f>IFERROR(SUMIFS([1]!Table24[Expense Amount],[1]!Table24[PeriodNumber],"&lt;=" &amp; [1]Parameters!$J$5,[1]!Table24[Category],$B89),"")</f>
        <v>0</v>
      </c>
      <c r="E89" s="25">
        <f>(C89/12)*[1]Parameters!$J$5</f>
        <v>2076</v>
      </c>
      <c r="F89" s="25">
        <f>E89-D89</f>
        <v>2076</v>
      </c>
      <c r="G89" s="25">
        <f>C89-D89</f>
        <v>2076</v>
      </c>
      <c r="H89" s="25"/>
    </row>
    <row r="90" spans="1:8" x14ac:dyDescent="0.25">
      <c r="A90" t="s">
        <v>138</v>
      </c>
      <c r="B90" t="s">
        <v>109</v>
      </c>
      <c r="C90" s="25">
        <v>500</v>
      </c>
      <c r="D90" s="25">
        <f>IFERROR(SUMIFS([1]!Table24[Expense Amount],[1]!Table24[PeriodNumber],"&lt;=" &amp; [1]Parameters!$J$5,[1]!Table24[Category],$B90),"")</f>
        <v>200</v>
      </c>
      <c r="E90" s="25">
        <f>(C90/12)*[1]Parameters!$J$5</f>
        <v>500</v>
      </c>
      <c r="F90" s="25">
        <f>E90-D90</f>
        <v>300</v>
      </c>
      <c r="G90" s="25">
        <f>C90-D90</f>
        <v>300</v>
      </c>
      <c r="H90" s="25"/>
    </row>
    <row r="91" spans="1:8" x14ac:dyDescent="0.25">
      <c r="A91" t="s">
        <v>139</v>
      </c>
      <c r="B91" t="s">
        <v>52</v>
      </c>
      <c r="C91" s="25">
        <v>1547</v>
      </c>
      <c r="D91" s="25">
        <f>IFERROR(SUMIFS([1]!Table24[Expense Amount],[1]!Table24[PeriodNumber],"&lt;=" &amp; [1]Parameters!$J$5,[1]!Table24[Category],$B91),"")</f>
        <v>375.6</v>
      </c>
      <c r="E91" s="25">
        <f>(C91/12)*[1]Parameters!$J$5</f>
        <v>1547</v>
      </c>
      <c r="F91" s="25">
        <f>E91-D91</f>
        <v>1171.4000000000001</v>
      </c>
      <c r="G91" s="25">
        <f>C91-D91</f>
        <v>1171.4000000000001</v>
      </c>
      <c r="H91" s="25"/>
    </row>
    <row r="92" spans="1:8" x14ac:dyDescent="0.25">
      <c r="B92" t="s">
        <v>25</v>
      </c>
      <c r="C92" s="25">
        <v>1000</v>
      </c>
      <c r="D92" s="25">
        <f>IFERROR(SUMIFS([1]!Table24[Expense Amount],[1]!Table24[PeriodNumber],"&lt;=" &amp; [1]Parameters!$J$5,[1]!Table24[Category],$B92),"")</f>
        <v>992</v>
      </c>
      <c r="E92" s="25">
        <f>(C92/12)*[1]Parameters!$J$5</f>
        <v>1000</v>
      </c>
      <c r="F92" s="25">
        <f>E92-D92</f>
        <v>8</v>
      </c>
      <c r="G92" s="25">
        <f t="shared" si="2"/>
        <v>8</v>
      </c>
      <c r="H92" s="25"/>
    </row>
    <row r="93" spans="1:8" ht="15.75" thickBot="1" x14ac:dyDescent="0.3">
      <c r="B93" s="26" t="s">
        <v>140</v>
      </c>
      <c r="C93" s="27">
        <f>SUM(C75:C92)</f>
        <v>15000</v>
      </c>
      <c r="D93" s="28">
        <f>SUM(D75:D92)</f>
        <v>10166.735000000001</v>
      </c>
      <c r="E93" s="28">
        <f>SUM(E75:E92)</f>
        <v>15000</v>
      </c>
      <c r="F93" s="28">
        <f>SUM(F75:F92)</f>
        <v>4833.2649999999994</v>
      </c>
      <c r="G93" s="28">
        <f>SUM(G75:G92)</f>
        <v>4833.2649999999994</v>
      </c>
      <c r="H93" s="27"/>
    </row>
    <row r="94" spans="1:8" ht="16.5" thickTop="1" thickBot="1" x14ac:dyDescent="0.3">
      <c r="B94" s="26"/>
      <c r="C94" s="29"/>
      <c r="D94" s="29"/>
      <c r="E94" s="29"/>
      <c r="F94" s="29"/>
      <c r="G94" s="25"/>
      <c r="H94" s="25"/>
    </row>
    <row r="95" spans="1:8" ht="36" thickTop="1" thickBot="1" x14ac:dyDescent="0.3">
      <c r="B95" s="30" t="s">
        <v>141</v>
      </c>
      <c r="C95" s="30" t="s">
        <v>142</v>
      </c>
      <c r="D95" s="30" t="s">
        <v>143</v>
      </c>
      <c r="E95" s="25"/>
      <c r="F95" s="25"/>
      <c r="G95" s="25"/>
      <c r="H95" s="25"/>
    </row>
    <row r="96" spans="1:8" ht="15.75" thickTop="1" x14ac:dyDescent="0.25">
      <c r="B96" t="s">
        <v>14</v>
      </c>
      <c r="C96">
        <v>15000</v>
      </c>
      <c r="D96" s="25">
        <f>SUMIFS([1]!Table24[Receipt Amount],[1]!Table24[PeriodNumber],"&lt;=" &amp; [1]Parameters!$J$5,[1]!Table24[Category],$B96)</f>
        <v>15000</v>
      </c>
      <c r="E96" s="25"/>
      <c r="F96" s="25"/>
      <c r="G96" s="25"/>
      <c r="H96" s="25"/>
    </row>
    <row r="97" spans="2:8" x14ac:dyDescent="0.25">
      <c r="B97" t="s">
        <v>55</v>
      </c>
      <c r="C97">
        <v>0</v>
      </c>
      <c r="D97" s="25">
        <f>SUMIFS([1]!Table24[Receipt Amount],[1]!Table24[PeriodNumber],"&lt;=" &amp; [1]Parameters!$J$5,[1]!Table24[Category],$B97)</f>
        <v>310.38</v>
      </c>
      <c r="E97" s="25"/>
      <c r="F97" s="25"/>
      <c r="G97" s="25"/>
      <c r="H97" s="25"/>
    </row>
    <row r="98" spans="2:8" x14ac:dyDescent="0.25">
      <c r="B98" t="s">
        <v>144</v>
      </c>
      <c r="C98">
        <v>0</v>
      </c>
      <c r="D98" s="25">
        <f>SUMIFS([1]!Table24[Receipt Amount],[1]!Table24[PeriodNumber],"&lt;=" &amp; [1]Parameters!$J$5,[1]!Table24[Category],$B98)</f>
        <v>0</v>
      </c>
      <c r="E98" s="25"/>
      <c r="F98" s="25"/>
      <c r="G98" s="25"/>
      <c r="H98" s="25"/>
    </row>
    <row r="99" spans="2:8" x14ac:dyDescent="0.25">
      <c r="B99" t="s">
        <v>145</v>
      </c>
      <c r="C99" s="25">
        <v>0</v>
      </c>
      <c r="D99" s="25">
        <f>SUMIFS([1]!Table24[Receipt Amount],[1]!Table24[PeriodNumber],"&lt;=" &amp; [1]Parameters!$J$5,[1]!Table24[Category],$B99)</f>
        <v>0</v>
      </c>
      <c r="E99" s="25"/>
      <c r="F99" s="25"/>
      <c r="G99" s="25"/>
      <c r="H99" s="25"/>
    </row>
    <row r="100" spans="2:8" ht="15.75" thickBot="1" x14ac:dyDescent="0.3">
      <c r="B100" s="26" t="s">
        <v>141</v>
      </c>
      <c r="C100" s="27">
        <f>SUM(C96:C99)</f>
        <v>15000</v>
      </c>
      <c r="D100" s="27">
        <f>SUM(D96:D99)</f>
        <v>15310.38</v>
      </c>
      <c r="E100" s="27"/>
      <c r="F100" s="27"/>
      <c r="G100" s="25"/>
      <c r="H100" s="25"/>
    </row>
    <row r="101" spans="2:8" ht="15.75" thickTop="1" x14ac:dyDescent="0.25">
      <c r="C101" s="25"/>
      <c r="D101" s="25"/>
      <c r="E101" s="25"/>
      <c r="F101" s="25"/>
      <c r="G101" s="25"/>
      <c r="H101" s="25"/>
    </row>
    <row r="102" spans="2:8" x14ac:dyDescent="0.25">
      <c r="C102" s="25"/>
      <c r="D102" s="25"/>
      <c r="E102" s="25"/>
      <c r="F102" s="25"/>
      <c r="G102" s="25"/>
      <c r="H102" s="25"/>
    </row>
  </sheetData>
  <mergeCells count="1">
    <mergeCell ref="B73:E73"/>
  </mergeCells>
  <conditionalFormatting sqref="G93:H93 F75:F94 G75:G92">
    <cfRule type="cellIs" dxfId="2" priority="3" operator="lessThan">
      <formula>0</formula>
    </cfRule>
  </conditionalFormatting>
  <conditionalFormatting sqref="F96:F98">
    <cfRule type="cellIs" dxfId="1" priority="2" operator="greaterThan">
      <formula>0</formula>
    </cfRule>
  </conditionalFormatting>
  <conditionalFormatting sqref="F99">
    <cfRule type="cellIs" dxfId="0" priority="1" operator="lessThan">
      <formula>0</formula>
    </cfRule>
  </conditionalFormatting>
  <dataValidations count="3">
    <dataValidation type="list" allowBlank="1" showInputMessage="1" showErrorMessage="1" sqref="F3:F67 B75" xr:uid="{0DA63DBC-F36A-4AD1-BEFA-B4E936A21F28}">
      <formula1>INDIRECT("CategoryTable[Name]")</formula1>
    </dataValidation>
    <dataValidation type="list" allowBlank="1" showInputMessage="1" showErrorMessage="1" sqref="B3:B67" xr:uid="{BF7D9F2F-060D-40C5-A005-E8F823E11509}">
      <formula1>ddMonths</formula1>
    </dataValidation>
    <dataValidation type="list" allowBlank="1" showInputMessage="1" promptTitle="Categories" prompt="Select a category from the drop-down list." sqref="B76:B102" xr:uid="{A490FB63-12B7-4AD1-90F2-794B22347C64}">
      <formula1>INDIRECT("CategoryTable[Name]")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dcterms:created xsi:type="dcterms:W3CDTF">2021-05-04T11:38:17Z</dcterms:created>
  <dcterms:modified xsi:type="dcterms:W3CDTF">2021-05-04T11:43:20Z</dcterms:modified>
</cp:coreProperties>
</file>